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E:\INVITACION 2026\"/>
    </mc:Choice>
  </mc:AlternateContent>
  <xr:revisionPtr revIDLastSave="0" documentId="13_ncr:1_{F16F6D91-5539-48FC-BB14-D651B67D256A}" xr6:coauthVersionLast="47" xr6:coauthVersionMax="47" xr10:uidLastSave="{00000000-0000-0000-0000-000000000000}"/>
  <bookViews>
    <workbookView xWindow="-120" yWindow="-120" windowWidth="20730" windowHeight="11160" tabRatio="926" xr2:uid="{00000000-000D-0000-FFFF-FFFF00000000}"/>
  </bookViews>
  <sheets>
    <sheet name="SDC " sheetId="19" r:id="rId1"/>
    <sheet name="Borrador"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0" hidden="1">'SDC '!#REF!</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1_Y1">[2]CONFIGURACIÓN!$D$17</definedName>
    <definedName name="a1_Y2">[2]CONFIGURACIÓN!$E$17</definedName>
    <definedName name="a10_Y10">[2]CONFIGURACIÓN!$M$26</definedName>
    <definedName name="a10_Y11">[2]CONFIGURACIÓN!$N$26</definedName>
    <definedName name="a2_Y2">[2]CONFIGURACIÓN!$E$18</definedName>
    <definedName name="a2_Y3">[2]CONFIGURACIÓN!$F$18</definedName>
    <definedName name="a3_Y3">[2]CONFIGURACIÓN!$F$19</definedName>
    <definedName name="a3_Y4">[2]CONFIGURACIÓN!$G$19</definedName>
    <definedName name="a4_Y4">[2]CONFIGURACIÓN!$G$20</definedName>
    <definedName name="a4_Y5">[2]CONFIGURACIÓN!$H$20</definedName>
    <definedName name="a5_Y5">[2]CONFIGURACIÓN!$H$21</definedName>
    <definedName name="a5_Y6">[2]CONFIGURACIÓN!$I$21</definedName>
    <definedName name="a6_Y6">[2]CONFIGURACIÓN!$I$22</definedName>
    <definedName name="a6_Y7">[2]CONFIGURACIÓN!$J$22</definedName>
    <definedName name="a7_Y7">[2]CONFIGURACIÓN!$J$23</definedName>
    <definedName name="a7_Y8">[2]CONFIGURACIÓN!$K$23</definedName>
    <definedName name="a8_Y8">[2]CONFIGURACIÓN!$K$24</definedName>
    <definedName name="a8_Y9">[2]CONFIGURACIÓN!$L$24</definedName>
    <definedName name="a9_Y10">[2]CONFIGURACIÓN!$M$25</definedName>
    <definedName name="a9_Y9">[2]CONFIGURACIÓN!$L$25</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ALMUERZO">'[3]Resumen Preparaciones'!$C$52:$C$113</definedName>
    <definedName name="almuerzocena">'[3]Resumen Preparaciones'!$C$52:$C$141</definedName>
    <definedName name="año1">[2]CONFIGURACIÓN!$F$9</definedName>
    <definedName name="_xlnm.Print_Area" localSheetId="0">'SDC '!$B$1:$G$28</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bb">[4]lista!$A$11:$A$13</definedName>
    <definedName name="bn" hidden="1">{"'内訳表'!$B$2:$N$64"}</definedName>
    <definedName name="Ｂグラフ" hidden="1">#REF!</definedName>
    <definedName name="CALENDARIO">[2]CALENDARIO!$B$6:$H$161</definedName>
    <definedName name="Calidad">[5]PERSONAL!$P$58</definedName>
    <definedName name="Campamento">[5]PERSONAL!$P$122</definedName>
    <definedName name="Ｃグラフ" hidden="1">#REF!</definedName>
    <definedName name="dasd" hidden="1">#REF!</definedName>
    <definedName name="Decision">[4]lista!$A$6:$A$7</definedName>
    <definedName name="dependencia">'[6]Datos Inciales'!$B$5:$B$30</definedName>
    <definedName name="desayuno">'[3]Resumen Preparaciones'!$C$5:$C$50</definedName>
    <definedName name="DESAYUNOS">'[3]Resumen Preparaciones'!$C$5:$C$33</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nsayos">[5]PERSONAL!$P$100</definedName>
    <definedName name="Estrategia">[7]Tablas!$F$2:$F$34</definedName>
    <definedName name="ET" hidden="1">{"MG-2002-F1",#N/A,FALSE,"PPU-Telemig";"MG-2002-F2",#N/A,FALSE,"PPU-Telemig";"MG-2002-F3",#N/A,FALSE,"PPU-Telemig";"MG-2002-F4",#N/A,FALSE,"PPU-Telemig";"MG-2003-F1",#N/A,FALSE,"PPU-Telemig";"MG-2004-F1",#N/A,FALSE,"PPU-Telemig"}</definedName>
    <definedName name="EUR">'[2]DATOS ENTRADA'!$E$2</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echa_fin_servicio">[2]CONFIGURACIÓN!$C$10</definedName>
    <definedName name="fecha_inicio_servicio">[2]CONFIGURACIÓN!$C$9</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Fuente">[7]Tablas!$D$2:$D$10</definedName>
    <definedName name="FUENTES">'[6]Datos Inciales'!$B$40:$B$49</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oras_jornada">[2]CONFIGURACIÓN!$C$12</definedName>
    <definedName name="horas_ubicacion1">[2]CONFIGURACIÓN!$C$47</definedName>
    <definedName name="horas_ubicacion2">[2]CONFIGURACIÓN!$C$48</definedName>
    <definedName name="horas_ubicacion3">[2]CONFIGURACIÓN!$C$49</definedName>
    <definedName name="horas_ubicacion4">[2]CONFIGURACIÓN!$C$50</definedName>
    <definedName name="horas_ubicacion5">[2]CONFIGURACIÓN!$C$51</definedName>
    <definedName name="horas_ubicacion6">[2]CONFIGURACIÓN!$C$52</definedName>
    <definedName name="horas_ubicacion7">[2]CONFIGURACIÓN!$C$53</definedName>
    <definedName name="hsf" hidden="1">{"'内訳表'!$B$2:$N$64"}</definedName>
    <definedName name="HTML_CodePage" hidden="1">932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hidden="1">{"'内訳表'!$B$2:$N$64"}</definedName>
    <definedName name="Info_Prazo_do_contrato">[8]Seletor!$C$13</definedName>
    <definedName name="IVASobreUtilidad">[5]IMPUESTOS!$E$16</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lista_hnp">'[2]COSTES NO SSPP'!$B$24:$B$33</definedName>
    <definedName name="lista_lineas_reparto">'[2]HW&amp;SW'!$C$314:$C$324</definedName>
    <definedName name="lista_localizaciones">[2]CONFIGURACIÓN!$B$47:$B$53</definedName>
    <definedName name="lista_paises">'[2]DATOS MAESTROS'!$B$13:$B$39</definedName>
    <definedName name="lista_perfiles_esp">[2]TASAS!$D$7:$D$198</definedName>
    <definedName name="lista_perfiles_resto">[2]TASAS!$B$330:$B$450</definedName>
    <definedName name="margen">'[2]Cash Flow (COP)'!$O$68</definedName>
    <definedName name="markup_infra">[2]DASHBOARD!$D$20</definedName>
    <definedName name="mdgh" hidden="1">{"'内訳表'!$B$2:$N$64"}</definedName>
    <definedName name="mes_inicio_servicio">MONTH([2]CONFIGURACIÓN!$C$9)</definedName>
    <definedName name="meses_a1">[2]CONFIGURACIÓN!$D$29</definedName>
    <definedName name="meses_a10">[2]CONFIGURACIÓN!$M$29</definedName>
    <definedName name="meses_a11">[2]CONFIGURACIÓN!$N$29</definedName>
    <definedName name="meses_a2">[2]CONFIGURACIÓN!$E$29</definedName>
    <definedName name="meses_a3">[2]CONFIGURACIÓN!$F$29</definedName>
    <definedName name="meses_a4">[2]CONFIGURACIÓN!$G$29</definedName>
    <definedName name="meses_a5">[2]CONFIGURACIÓN!$H$29</definedName>
    <definedName name="meses_a6">[2]CONFIGURACIÓN!$I$29</definedName>
    <definedName name="meses_a7">[2]CONFIGURACIÓN!$J$29</definedName>
    <definedName name="meses_a8">[2]CONFIGURACIÓN!$K$29</definedName>
    <definedName name="meses_a9">[2]CONFIGURACIÓN!$L$29</definedName>
    <definedName name="meses_servicio">[2]CONFIGURACIÓN!$C$8</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BASE DE [9]DATOS!$B$2:$B$2</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'[10]Cons Cotizac - Examenes médicos'!$M$12:$R$12</definedName>
    <definedName name="ndc" hidden="1">{"'内訳表'!$B$2:$N$64"}</definedName>
    <definedName name="NoFacturable">[5]PERSONAL!$P$46</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nueva">[4]lista!$A$2:$A$3</definedName>
    <definedName name="Objetivos">[7]Tablas!$E$2:$E$17</definedName>
    <definedName name="Oficina">[5]PERSONAL!$P$69</definedName>
    <definedName name="oo" hidden="1">{"'内訳表'!$B$2:$N$64"}</definedName>
    <definedName name="PARTICIPACION">[4]lista!$A$15:$A$17</definedName>
    <definedName name="penal_1">[2]PARÁMETROS!$C$70</definedName>
    <definedName name="penal_10">[2]PARÁMETROS!$C$79</definedName>
    <definedName name="penal_2">[2]PARÁMETROS!$C$71</definedName>
    <definedName name="penal_3">[2]PARÁMETROS!$C$72</definedName>
    <definedName name="penal_4">[2]PARÁMETROS!$C$73</definedName>
    <definedName name="penal_5">[2]PARÁMETROS!$C$74</definedName>
    <definedName name="penal_6">[2]PARÁMETROS!$C$75</definedName>
    <definedName name="penal_7">[2]PARÁMETROS!$C$76</definedName>
    <definedName name="penal_8">[2]PARÁMETROS!$C$77</definedName>
    <definedName name="penal_9">[2]PARÁMETROS!$C$78</definedName>
    <definedName name="penal_global">[2]PARÁMETROS!$D$80</definedName>
    <definedName name="perfil">'[11]SALARIO DE REFERENCIA'!$B$7:$B$121</definedName>
    <definedName name="perfiles">'[12]SALARIO DE REFERENCIA'!$B$7:$B$121</definedName>
    <definedName name="pilares">[7]Tablas!$G$2:$G$6</definedName>
    <definedName name="Procedencia">[4]lista!$A$2:$A$3</definedName>
    <definedName name="productosdef">'[3]Precios Alimentos'!$A$5031:$A$5730</definedName>
    <definedName name="Profesional">[5]PERSONAL!$P$12</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alariosref">'[13]Salarios de Referencia'!$B$7:$B$120</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ecnico">[5]PERSONAL!$P$34</definedName>
    <definedName name="tipo">[4]lista!$A$11:$A$13</definedName>
    <definedName name="tipodeanalisis">'[3]Analisis microbiologico'!$A$110:$A$182</definedName>
    <definedName name="TotalImpuestosObra">[5]IMPUESTOS!$F$10</definedName>
    <definedName name="Tramite">[5]PERSONAL!$P$88</definedName>
    <definedName name="tta" hidden="1">{"MG-2002-F1",#N/A,FALSE,"PPU-Telemig";"MG-2002-F2",#N/A,FALSE,"PPU-Telemig";"MG-2002-F3",#N/A,FALSE,"PPU-Telemig";"MG-2002-F4",#N/A,FALSE,"PPU-Telemig";"MG-2003-F1",#N/A,FALSE,"PPU-Telemig";"MG-2004-F1",#N/A,FALSE,"PPU-Telemig"}</definedName>
    <definedName name="USD">'[2]DATOS ENTRADA'!$E$1</definedName>
    <definedName name="v" hidden="1">#REF!</definedName>
    <definedName name="venc">'[2]Cash Flow (COP)'!$D$10</definedName>
    <definedName name="Viajes">[5]PERSONAL!$P$93</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[4]lista!$A$11:$A$13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 name="zzz">[14]Listas!$B$2:$B$34</definedName>
  </definedNames>
  <calcPr calcId="191029"/>
</workbook>
</file>

<file path=xl/calcChain.xml><?xml version="1.0" encoding="utf-8"?>
<calcChain xmlns="http://schemas.openxmlformats.org/spreadsheetml/2006/main">
  <c r="F21" i="11" l="1"/>
  <c r="F22" i="11"/>
  <c r="F23" i="11"/>
  <c r="F24" i="11"/>
  <c r="F25" i="11"/>
  <c r="F26" i="11"/>
  <c r="F27" i="11"/>
  <c r="F28" i="11"/>
  <c r="F20" i="11"/>
  <c r="D29" i="11"/>
  <c r="Q15" i="11"/>
  <c r="N15" i="11"/>
  <c r="D15" i="11"/>
  <c r="AE14" i="11"/>
  <c r="AA14" i="11"/>
  <c r="AB14" i="11" s="1"/>
  <c r="AC14" i="11" s="1"/>
  <c r="W14" i="11"/>
  <c r="X14" i="11" s="1"/>
  <c r="Y14" i="11" s="1"/>
  <c r="S14" i="11"/>
  <c r="K14" i="11"/>
  <c r="AE13" i="11"/>
  <c r="AA13" i="11"/>
  <c r="AB13" i="11" s="1"/>
  <c r="AC13" i="11" s="1"/>
  <c r="W13" i="11"/>
  <c r="X13" i="11" s="1"/>
  <c r="Y13" i="11" s="1"/>
  <c r="S13" i="11"/>
  <c r="K13" i="11"/>
  <c r="AE12" i="11"/>
  <c r="AA12" i="11"/>
  <c r="AB12" i="11" s="1"/>
  <c r="AC12" i="11" s="1"/>
  <c r="W12" i="11"/>
  <c r="X12" i="11" s="1"/>
  <c r="Y12" i="11" s="1"/>
  <c r="S12" i="11"/>
  <c r="K12" i="11"/>
  <c r="AE11" i="11"/>
  <c r="AA11" i="11"/>
  <c r="AB11" i="11" s="1"/>
  <c r="AC11" i="11" s="1"/>
  <c r="W11" i="11"/>
  <c r="X11" i="11" s="1"/>
  <c r="Y11" i="11" s="1"/>
  <c r="S11" i="11"/>
  <c r="T11" i="11" s="1"/>
  <c r="U11" i="11" s="1"/>
  <c r="K11" i="11"/>
  <c r="AE10" i="11"/>
  <c r="AA10" i="11"/>
  <c r="AB10" i="11" s="1"/>
  <c r="AC10" i="11" s="1"/>
  <c r="W10" i="11"/>
  <c r="X10" i="11" s="1"/>
  <c r="Y10" i="11" s="1"/>
  <c r="S10" i="11"/>
  <c r="K10" i="11"/>
  <c r="AE9" i="11"/>
  <c r="AA9" i="11"/>
  <c r="AB9" i="11" s="1"/>
  <c r="AC9" i="11" s="1"/>
  <c r="W9" i="11"/>
  <c r="X9" i="11" s="1"/>
  <c r="Y9" i="11" s="1"/>
  <c r="S9" i="11"/>
  <c r="K9" i="11"/>
  <c r="AE8" i="11"/>
  <c r="AA8" i="11"/>
  <c r="AB8" i="11" s="1"/>
  <c r="AC8" i="11" s="1"/>
  <c r="W8" i="11"/>
  <c r="X8" i="11" s="1"/>
  <c r="Y8" i="11" s="1"/>
  <c r="S8" i="11"/>
  <c r="K8" i="11"/>
  <c r="AE7" i="11"/>
  <c r="AA7" i="11"/>
  <c r="AB7" i="11" s="1"/>
  <c r="AC7" i="11" s="1"/>
  <c r="W7" i="11"/>
  <c r="X7" i="11" s="1"/>
  <c r="Y7" i="11" s="1"/>
  <c r="S7" i="11"/>
  <c r="T7" i="11" s="1"/>
  <c r="U7" i="11" s="1"/>
  <c r="K7" i="11"/>
  <c r="AE6" i="11"/>
  <c r="AA6" i="11"/>
  <c r="AB6" i="11" s="1"/>
  <c r="W6" i="11"/>
  <c r="S6" i="11"/>
  <c r="K6" i="11"/>
  <c r="K15" i="11" l="1"/>
  <c r="AG10" i="11"/>
  <c r="AF13" i="11"/>
  <c r="AG6" i="11"/>
  <c r="AG7" i="11"/>
  <c r="AF9" i="11"/>
  <c r="AG11" i="11"/>
  <c r="AG12" i="11"/>
  <c r="W15" i="11"/>
  <c r="AG8" i="11"/>
  <c r="AG14" i="11"/>
  <c r="F29" i="11"/>
  <c r="X6" i="11"/>
  <c r="Y6" i="11" s="1"/>
  <c r="Y15" i="11" s="1"/>
  <c r="AE15" i="11"/>
  <c r="AF7" i="11"/>
  <c r="T9" i="11"/>
  <c r="U9" i="11" s="1"/>
  <c r="AG9" i="11"/>
  <c r="AF11" i="11"/>
  <c r="T13" i="11"/>
  <c r="U13" i="11" s="1"/>
  <c r="AB15" i="11"/>
  <c r="AC6" i="11"/>
  <c r="AC15" i="11" s="1"/>
  <c r="AF6" i="11"/>
  <c r="AF8" i="11"/>
  <c r="AF10" i="11"/>
  <c r="AF12" i="11"/>
  <c r="AG13" i="11"/>
  <c r="AF14" i="11"/>
  <c r="S15" i="11"/>
  <c r="AA15" i="11"/>
  <c r="T6" i="11"/>
  <c r="T8" i="11"/>
  <c r="U8" i="11" s="1"/>
  <c r="T10" i="11"/>
  <c r="U10" i="11" s="1"/>
  <c r="T12" i="11"/>
  <c r="U12" i="11" s="1"/>
  <c r="T14" i="11"/>
  <c r="U14" i="11" s="1"/>
  <c r="AG15" i="11" l="1"/>
  <c r="X15" i="11"/>
  <c r="AF15" i="11"/>
  <c r="T15" i="11"/>
  <c r="U6" i="11"/>
  <c r="U15" i="11" s="1"/>
</calcChain>
</file>

<file path=xl/sharedStrings.xml><?xml version="1.0" encoding="utf-8"?>
<sst xmlns="http://schemas.openxmlformats.org/spreadsheetml/2006/main" count="114" uniqueCount="75">
  <si>
    <t>PRECIO UNITARIO SIN IVA</t>
  </si>
  <si>
    <t>PRECIO UNITARIO IVA INCLUIDO</t>
  </si>
  <si>
    <t>MEDIA GEOMETRICA</t>
  </si>
  <si>
    <t>PROMEDIO DE LAS 3 MAS BAJAS</t>
  </si>
  <si>
    <t>DESVIACIÓN</t>
  </si>
  <si>
    <t>MIN</t>
  </si>
  <si>
    <t>MAX</t>
  </si>
  <si>
    <t>PRECIO TOTAL IVA INCLUIDO</t>
  </si>
  <si>
    <t>IVA</t>
  </si>
  <si>
    <t>UNIDAD MEDICA TOLCOROMA</t>
  </si>
  <si>
    <t>Tipo de examén</t>
  </si>
  <si>
    <t>Cantidades aproximadas</t>
  </si>
  <si>
    <t>Precio total IVA inlcuido</t>
  </si>
  <si>
    <t>Exámenes médico ocupacionales ingreso con énfasis osteomuscular y/o psicosocial</t>
  </si>
  <si>
    <t>Exámenes médico ocupacionales periódico con énfasis osteomuscular y/o psicosocial</t>
  </si>
  <si>
    <t>Exámenes médico ocupacionales de egreso</t>
  </si>
  <si>
    <t>Exámenes post incapacidad</t>
  </si>
  <si>
    <t>Exámenes psicosensométricos</t>
  </si>
  <si>
    <t>Optometría</t>
  </si>
  <si>
    <t xml:space="preserve">Espirometría </t>
  </si>
  <si>
    <t>Prueba de alcoholemia</t>
  </si>
  <si>
    <t>Prueba de laboratorio de perfil lipídico</t>
  </si>
  <si>
    <t>TOTAL</t>
  </si>
  <si>
    <t>CAJA DE COMPENSACION FAMILIAR CAFAM</t>
  </si>
  <si>
    <t>SOCIEDAD ENTORNO &amp; COMPAÑÍA LTDA</t>
  </si>
  <si>
    <t>Precio unitario sin IVA</t>
  </si>
  <si>
    <r>
      <t xml:space="preserve">Precio unitario </t>
    </r>
    <r>
      <rPr>
        <b/>
        <u/>
        <sz val="9"/>
        <color theme="1"/>
        <rFont val="Arial"/>
        <family val="2"/>
      </rPr>
      <t xml:space="preserve"> </t>
    </r>
    <r>
      <rPr>
        <b/>
        <sz val="9"/>
        <color theme="1"/>
        <rFont val="Arial"/>
        <family val="2"/>
      </rPr>
      <t>IVA incluido</t>
    </r>
  </si>
  <si>
    <t>PROMEDIO MEDICION</t>
  </si>
  <si>
    <t>LOS DATOS PROPORCIONADOS SERÁN TRATADOS DE ACUERDO A LA POLÍTICA DE TRATAMIENTO DE DATOS PERSONALES DEL ICBF Y A LA LEY 1581 DE 2012</t>
  </si>
  <si>
    <t>Fecha:</t>
  </si>
  <si>
    <t>Empresa:</t>
  </si>
  <si>
    <t>Nit:</t>
  </si>
  <si>
    <t>Contacto:</t>
  </si>
  <si>
    <t>E-Mail:</t>
  </si>
  <si>
    <t>Cargo:</t>
  </si>
  <si>
    <t>ITEM</t>
  </si>
  <si>
    <t>Objeto</t>
  </si>
  <si>
    <t>INSTRUCCIONES PARA EL DILIGENCIAMIENTO DEL FORMATO</t>
  </si>
  <si>
    <t>• Por favor diligenciar solo las celdas en AMARILLO.
• Revisar todos los requerimientos que se exponen en el documento "Ficha de Condiciones Técnicas Esenciales para la Prestación del Servicio y/o Entrega del Bien" (FCT) y Anexos; y formular su cotización en concordancia con estos, garantizando que los bienes y/o servicios ofrecidos cumplan en su totalidad con las especificaciones técnicas descritas en la FCT.
• El precio de la cotización deber ser expresados en PESOS COLOMBIANOS.
• Los precios deberán aproximarse por exceso o por defecto al entero más cercano así: (i) si es igual o superior a 50 centavos, se aproxima al entero siguiente; (ii) si es inferior a 50 centavos se baja al entero anterior.
• No modificar, agregar o quitar ningún ítem o sub-ítem.</t>
  </si>
  <si>
    <t xml:space="preserve">La presente cotización:  </t>
  </si>
  <si>
    <t>CANTIDAD</t>
  </si>
  <si>
    <t>$</t>
  </si>
  <si>
    <t>Clasificación de la Información:
Pública</t>
  </si>
  <si>
    <t>UNIDAD 
DE 
MEDIDA</t>
  </si>
  <si>
    <t>Tel fijo:</t>
  </si>
  <si>
    <t>Ciudad:</t>
  </si>
  <si>
    <t>Celular:</t>
  </si>
  <si>
    <r>
      <t xml:space="preserve">Tarifa IVA
</t>
    </r>
    <r>
      <rPr>
        <b/>
        <sz val="8"/>
        <color rgb="FFFF0000"/>
        <rFont val="Arial"/>
        <family val="2"/>
      </rPr>
      <t>(Nota 3)</t>
    </r>
  </si>
  <si>
    <t xml:space="preserve">Tiempo estimado de ejecución
</t>
  </si>
  <si>
    <r>
      <t xml:space="preserve">DESCRIPCION DEL PRODUCTO
</t>
    </r>
    <r>
      <rPr>
        <b/>
        <sz val="8"/>
        <color rgb="FFFF0000"/>
        <rFont val="Arial"/>
        <family val="2"/>
      </rPr>
      <t>(Nota 1 y 2)</t>
    </r>
  </si>
  <si>
    <r>
      <t xml:space="preserve">Precio unitario
IVA incluido
</t>
    </r>
    <r>
      <rPr>
        <b/>
        <sz val="8"/>
        <color rgb="FFFF0000"/>
        <rFont val="Arial"/>
        <family val="2"/>
      </rPr>
      <t>(Nota 3)</t>
    </r>
  </si>
  <si>
    <r>
      <t xml:space="preserve">Precio unitario  antes de IVA
</t>
    </r>
    <r>
      <rPr>
        <b/>
        <sz val="8"/>
        <color rgb="FFFF0000"/>
        <rFont val="Arial"/>
        <family val="2"/>
      </rPr>
      <t>(Nota 1)</t>
    </r>
  </si>
  <si>
    <t>FIRMA</t>
  </si>
  <si>
    <r>
      <t>SUMATORIA TOTAL PRECIOS</t>
    </r>
    <r>
      <rPr>
        <b/>
        <sz val="11"/>
        <color rgb="FFFF0000"/>
        <rFont val="Arial Narrow"/>
        <family val="2"/>
      </rPr>
      <t xml:space="preserve"> </t>
    </r>
    <r>
      <rPr>
        <b/>
        <sz val="8"/>
        <color rgb="FFFF0000"/>
        <rFont val="Arial Narrow"/>
        <family val="2"/>
      </rPr>
      <t>(Nota 4)</t>
    </r>
  </si>
  <si>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
• Se remite como parte del estudio de sector, previo a la contratación, y no implica ninguna obligación de contratar.
• Tiene una vigencia de 90 días a partir de la fecha de diligenciamiento.</t>
  </si>
  <si>
    <t>UNID</t>
  </si>
  <si>
    <t>ROLLOS</t>
  </si>
  <si>
    <t>Alambre de Puas Calibre 12.5 Rollo x 350 Metros</t>
  </si>
  <si>
    <t>Alambre de Puas Calibre 14 Rollo x 350 Metros</t>
  </si>
  <si>
    <t>Alambre de Puas Calibre 14 Rollo x 500 Metros</t>
  </si>
  <si>
    <t>Tanques de Almacenamiento de Agua Conico de 500 Lt Altos</t>
  </si>
  <si>
    <t>Tanques de Almacenamiento de Agua Conico de 1000 Lt Altos</t>
  </si>
  <si>
    <t>Tanques de Almacenamiento de Agua Conico de 2000 Lt Altos</t>
  </si>
  <si>
    <t>Fumigadora Manual De 20 LT</t>
  </si>
  <si>
    <t>República de Colombia
Instituto Colombiano de Bienestar Familiar- Regional Bogota
Cecilia de la Fuente de Lleras 
Grupo Administrativo</t>
  </si>
  <si>
    <t>El plazo de ejecución es hasta el 30 de marzo del 2026 o hasta que se agoten los recursos.</t>
  </si>
  <si>
    <t>CONTRATAR ALIMENTO BALANCEADO PARA ANIMALES E INSUMOS AGRICOLAS PARA EL MEJORAMIENTO DE CALIDAD DE VIDA DE LA POBLACION CAMPESINA, EL APOYO A PEQUEÑOS Y MEDIANOS PRODUCTORES AFECTADOS POR LA EMERGENCIA SOCIAL PRODUCTO DE LAS  INVERNALES.</t>
  </si>
  <si>
    <t>Nota 1: El costo de alimento balanceado para animales e  insumos agricolas, deberá incluir todos los costos directos e indirectos, imprevistos, transporte, impuestos, tasas y contribuciones y demás erogaciones, conforme a lo establecido en el documento "Ficha de Condiciones Técnicas" (FCT).
Nota 2: El proponente deberá tener en cuenta todas las especificaciones establecidas en la "Ficha de Condiciones Técnicas" (FCT), para el cumplimiento del objeto contractual.
Nota 3:  Asignar precio sin incluir el IVA en las celdas de la columna "Precio unitario antes de IVA" y asignar la tarifa de IVA que corresponda en la casilla "Tarifa IVA%".
Nota 4: Si remite su cotización mediante el módulo de Solicitud de información a proveedores en la pagina del ICBF, en la respuesta a la pregunta 1 debe incluir la sumatoria del valor total de la cotización.</t>
  </si>
  <si>
    <t>Super Cerdo Engorde Bulto x 40 kl Finalizador ( Marca reconocida)</t>
  </si>
  <si>
    <t>Super Cerdo Levante Bulto x 40 KL- ( Marca reconocida)</t>
  </si>
  <si>
    <t>Super Cerdo Engorde Bulto x 40 KL- ( Marca reconocida)</t>
  </si>
  <si>
    <t>Super Pollo Engorde Pigmentado-Bulto X 40 KL (Marca reconocida)</t>
  </si>
  <si>
    <t>Super Pollito de Inciacion Bulto X 40 KL (Marca reconocida)</t>
  </si>
  <si>
    <t>BULTO</t>
  </si>
  <si>
    <r>
      <t>SOLICITUD DE COTIZACIÓN No. I</t>
    </r>
    <r>
      <rPr>
        <sz val="8"/>
        <color theme="1"/>
        <rFont val="Arial"/>
        <family val="2"/>
      </rPr>
      <t>CBF-CPS-824</t>
    </r>
    <r>
      <rPr>
        <sz val="8"/>
        <rFont val="Arial"/>
        <family val="2"/>
      </rPr>
      <t>-2026-CUNDINAMARCA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</si>
</sst>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0\ &quot;Meses&quot;"/>
    <numFmt numFmtId="167" formatCode="&quot;$&quot;\ #,##0"/>
    <numFmt numFmtId="168" formatCode="&quot;$&quot;#,##0"/>
    <numFmt numFmtId="169" formatCode="_ * #,##0.00_ ;_ * \-#,##0.00_ ;_ * &quot;-&quot;??_ ;_ @_ "/>
    <numFmt numFmtId="170" formatCode="_ &quot;$&quot;\ * #,##0.00_ ;_ &quot;$&quot;\ * \-#,##0.00_ ;_ &quot;$&quot;\ * &quot;-&quot;??_ ;_ @_ "/>
    <numFmt numFmtId="171" formatCode="_-&quot;$&quot;* #,##0_-;\-&quot;$&quot;* #,##0_-;_-&quot;$&quot;* &quot;-&quot;??_-;_-@_-"/>
    <numFmt numFmtId="172" formatCode="[$-240A]d&quot; de &quot;mmmm&quot; de &quot;yyyy;@"/>
  </numFmts>
  <fonts count="34">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0"/>
      <name val="Arial"/>
      <family val="2"/>
    </font>
    <font>
      <b/>
      <sz val="11"/>
      <color theme="1"/>
      <name val="Calibri"/>
      <family val="2"/>
      <scheme val="minor"/>
    </font>
    <font>
      <sz val="10"/>
      <color theme="1"/>
      <name val="Calibri"/>
      <family val="2"/>
      <scheme val="minor"/>
    </font>
    <font>
      <b/>
      <sz val="9"/>
      <color theme="1"/>
      <name val="Arial"/>
      <family val="2"/>
    </font>
    <font>
      <u/>
      <sz val="11"/>
      <color theme="10"/>
      <name val="Calibri"/>
      <family val="2"/>
    </font>
    <font>
      <sz val="8"/>
      <color theme="1"/>
      <name val="Arial"/>
      <family val="2"/>
    </font>
    <font>
      <b/>
      <sz val="8"/>
      <color theme="1"/>
      <name val="Arial"/>
      <family val="2"/>
    </font>
    <font>
      <b/>
      <u/>
      <sz val="9"/>
      <color theme="1"/>
      <name val="Arial"/>
      <family val="2"/>
    </font>
    <font>
      <sz val="8"/>
      <color rgb="FF000000"/>
      <name val="Arial"/>
      <family val="2"/>
    </font>
    <font>
      <sz val="8"/>
      <color theme="1"/>
      <name val="Calibri"/>
      <family val="2"/>
      <scheme val="minor"/>
    </font>
    <font>
      <b/>
      <sz val="8"/>
      <color rgb="FF000000"/>
      <name val="Arial"/>
      <family val="2"/>
    </font>
    <font>
      <b/>
      <sz val="8"/>
      <color theme="1"/>
      <name val="Calibri"/>
      <family val="2"/>
      <scheme val="minor"/>
    </font>
    <font>
      <b/>
      <sz val="10"/>
      <color theme="1"/>
      <name val="Calibri"/>
      <family val="2"/>
      <scheme val="minor"/>
    </font>
    <font>
      <sz val="10"/>
      <color theme="1"/>
      <name val="Zurich BT"/>
      <family val="2"/>
    </font>
    <font>
      <sz val="10"/>
      <name val="Zurich BT"/>
    </font>
    <font>
      <b/>
      <sz val="10"/>
      <color theme="1"/>
      <name val="Arial Narrow"/>
      <family val="2"/>
    </font>
    <font>
      <b/>
      <sz val="8"/>
      <color rgb="FFFF0000"/>
      <name val="Arial Narrow"/>
      <family val="2"/>
    </font>
    <font>
      <b/>
      <sz val="11"/>
      <color theme="1"/>
      <name val="Arial Narrow"/>
      <family val="2"/>
    </font>
    <font>
      <b/>
      <sz val="11"/>
      <color rgb="FFFF0000"/>
      <name val="Arial Narrow"/>
      <family val="2"/>
    </font>
    <font>
      <sz val="9"/>
      <color theme="1"/>
      <name val="Arial"/>
      <family val="2"/>
    </font>
    <font>
      <b/>
      <sz val="8"/>
      <color rgb="FFFF0000"/>
      <name val="Arial"/>
      <family val="2"/>
    </font>
    <font>
      <sz val="8"/>
      <name val="Arial"/>
      <family val="2"/>
    </font>
    <font>
      <b/>
      <sz val="8"/>
      <name val="Arial"/>
      <family val="2"/>
    </font>
    <font>
      <sz val="10"/>
      <color rgb="FF000000"/>
      <name val="Arial"/>
      <family val="2"/>
    </font>
    <font>
      <sz val="9"/>
      <name val="Arial"/>
      <family val="2"/>
    </font>
    <font>
      <b/>
      <sz val="8"/>
      <color theme="1"/>
      <name val="Arial Narrow"/>
      <family val="2"/>
    </font>
    <font>
      <b/>
      <sz val="16"/>
      <color theme="1"/>
      <name val="Calibri"/>
      <family val="2"/>
      <scheme val="minor"/>
    </font>
    <font>
      <sz val="9"/>
      <color rgb="FF000000"/>
      <name val="Arial"/>
      <family val="2"/>
    </font>
    <font>
      <sz val="10"/>
      <color rgb="FF000000"/>
      <name val="Arial"/>
      <family val="2"/>
      <charset val="1"/>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7">
    <xf numFmtId="0" fontId="0" fillId="0" borderId="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165" fontId="1" fillId="0" borderId="0" applyFont="0" applyFill="0" applyBorder="0" applyAlignment="0" applyProtection="0"/>
    <xf numFmtId="0" fontId="18" fillId="0" borderId="0"/>
    <xf numFmtId="164" fontId="1" fillId="0" borderId="0" applyFont="0" applyFill="0" applyBorder="0" applyAlignment="0" applyProtection="0"/>
    <xf numFmtId="0" fontId="5" fillId="0" borderId="0"/>
    <xf numFmtId="0" fontId="2" fillId="0" borderId="0"/>
    <xf numFmtId="0" fontId="19" fillId="0" borderId="0"/>
    <xf numFmtId="9" fontId="19" fillId="0" borderId="0" applyFont="0" applyFill="0" applyBorder="0" applyAlignment="0" applyProtection="0"/>
    <xf numFmtId="43" fontId="2"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5" fillId="0" borderId="0"/>
    <xf numFmtId="0" fontId="2" fillId="0" borderId="0"/>
    <xf numFmtId="0" fontId="19" fillId="0" borderId="0"/>
    <xf numFmtId="9"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cellStyleXfs>
  <cellXfs count="132">
    <xf numFmtId="0" fontId="0" fillId="0" borderId="0" xfId="0"/>
    <xf numFmtId="167" fontId="10" fillId="3" borderId="3" xfId="2" applyNumberFormat="1" applyFont="1" applyFill="1" applyBorder="1" applyAlignment="1" applyProtection="1">
      <alignment vertical="center"/>
      <protection locked="0" hidden="1"/>
    </xf>
    <xf numFmtId="167" fontId="10" fillId="0" borderId="1" xfId="2" applyNumberFormat="1" applyFont="1" applyBorder="1" applyAlignment="1">
      <alignment vertical="center"/>
    </xf>
    <xf numFmtId="167" fontId="11" fillId="5" borderId="1" xfId="2" applyNumberFormat="1" applyFont="1" applyFill="1" applyBorder="1" applyAlignment="1">
      <alignment vertical="center"/>
    </xf>
    <xf numFmtId="0" fontId="10" fillId="5" borderId="1" xfId="0" applyFont="1" applyFill="1" applyBorder="1" applyAlignment="1">
      <alignment horizontal="center" vertical="center" wrapText="1"/>
    </xf>
    <xf numFmtId="167" fontId="10" fillId="3" borderId="3" xfId="2" applyNumberFormat="1" applyFont="1" applyFill="1" applyBorder="1" applyAlignment="1" applyProtection="1">
      <alignment horizontal="center" vertical="center"/>
      <protection locked="0" hidden="1"/>
    </xf>
    <xf numFmtId="167" fontId="10" fillId="0" borderId="1" xfId="2" applyNumberFormat="1" applyFont="1" applyBorder="1" applyAlignment="1">
      <alignment horizontal="center" vertical="center"/>
    </xf>
    <xf numFmtId="167" fontId="11" fillId="5" borderId="1" xfId="2" applyNumberFormat="1" applyFont="1" applyFill="1" applyBorder="1" applyAlignment="1">
      <alignment horizontal="center" vertical="center"/>
    </xf>
    <xf numFmtId="0" fontId="6" fillId="0" borderId="0" xfId="0" applyFont="1"/>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horizontal="center"/>
    </xf>
    <xf numFmtId="9" fontId="0" fillId="0" borderId="1" xfId="0" applyNumberFormat="1" applyBorder="1" applyAlignment="1">
      <alignment horizontal="center"/>
    </xf>
    <xf numFmtId="168" fontId="13" fillId="0" borderId="1" xfId="0" applyNumberFormat="1" applyFont="1" applyBorder="1" applyAlignment="1">
      <alignment horizontal="right" vertical="center" wrapText="1"/>
    </xf>
    <xf numFmtId="0" fontId="14" fillId="0" borderId="0" xfId="0" applyFont="1"/>
    <xf numFmtId="168" fontId="15" fillId="0" borderId="1" xfId="0" applyNumberFormat="1" applyFont="1" applyBorder="1" applyAlignment="1">
      <alignment horizontal="right" vertical="center" wrapText="1"/>
    </xf>
    <xf numFmtId="0" fontId="16" fillId="0" borderId="0" xfId="0" applyFont="1"/>
    <xf numFmtId="0" fontId="7" fillId="0" borderId="0" xfId="0" applyFont="1" applyAlignment="1">
      <alignment vertical="center"/>
    </xf>
    <xf numFmtId="0" fontId="7" fillId="0" borderId="0" xfId="0" applyFont="1"/>
    <xf numFmtId="167" fontId="11" fillId="2" borderId="4" xfId="0" applyNumberFormat="1" applyFont="1" applyFill="1" applyBorder="1" applyAlignment="1">
      <alignment horizontal="center" vertical="center" wrapText="1"/>
    </xf>
    <xf numFmtId="0" fontId="6" fillId="2" borderId="0" xfId="0" applyFont="1" applyFill="1" applyAlignment="1">
      <alignment horizontal="center"/>
    </xf>
    <xf numFmtId="9" fontId="0" fillId="0" borderId="0" xfId="0" applyNumberFormat="1" applyAlignment="1">
      <alignment horizontal="center"/>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11" fillId="2" borderId="4" xfId="0" applyFont="1" applyFill="1" applyBorder="1" applyAlignment="1">
      <alignment horizontal="center" vertical="center" wrapText="1"/>
    </xf>
    <xf numFmtId="167" fontId="10" fillId="5" borderId="3"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171" fontId="3" fillId="3" borderId="1" xfId="6" applyNumberFormat="1" applyFont="1" applyFill="1" applyBorder="1" applyAlignment="1" applyProtection="1">
      <alignment horizontal="center"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horizontal="center" vertical="center" wrapText="1"/>
    </xf>
    <xf numFmtId="171" fontId="4" fillId="3" borderId="1" xfId="6" applyNumberFormat="1" applyFont="1" applyFill="1" applyBorder="1" applyAlignment="1" applyProtection="1">
      <alignment horizontal="left" vertical="center" wrapText="1"/>
    </xf>
    <xf numFmtId="168" fontId="4" fillId="3" borderId="1" xfId="1" applyNumberFormat="1" applyFont="1" applyFill="1" applyBorder="1" applyAlignment="1" applyProtection="1">
      <alignment horizontal="left" vertical="center"/>
      <protection locked="0" hidden="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171" fontId="11" fillId="0" borderId="0" xfId="0" applyNumberFormat="1" applyFont="1" applyAlignment="1">
      <alignment horizontal="center" vertical="center" wrapText="1"/>
    </xf>
    <xf numFmtId="171" fontId="11" fillId="0" borderId="9" xfId="0" applyNumberFormat="1" applyFont="1" applyBorder="1" applyAlignment="1">
      <alignment horizontal="center" vertical="center" wrapText="1"/>
    </xf>
    <xf numFmtId="166" fontId="27" fillId="0" borderId="3"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0" fillId="0" borderId="0" xfId="0" applyAlignment="1">
      <alignment horizont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1" fillId="0" borderId="4"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3" borderId="1" xfId="0" applyFont="1" applyFill="1" applyBorder="1" applyAlignment="1" applyProtection="1">
      <alignment horizontal="left" vertical="center" wrapText="1"/>
      <protection locked="0" hidden="1"/>
    </xf>
    <xf numFmtId="0" fontId="3" fillId="3" borderId="1" xfId="0" applyFont="1" applyFill="1" applyBorder="1" applyAlignment="1" applyProtection="1">
      <alignment vertical="center" wrapText="1"/>
      <protection locked="0" hidden="1"/>
    </xf>
    <xf numFmtId="0" fontId="28" fillId="0" borderId="1" xfId="0" applyFont="1" applyBorder="1" applyAlignment="1">
      <alignment vertical="center" wrapText="1"/>
    </xf>
    <xf numFmtId="172" fontId="29" fillId="3" borderId="1" xfId="0" applyNumberFormat="1" applyFont="1" applyFill="1" applyBorder="1" applyAlignment="1" applyProtection="1">
      <alignment horizontal="center" vertical="center" wrapText="1"/>
      <protection locked="0" hidden="1"/>
    </xf>
    <xf numFmtId="0" fontId="11" fillId="0" borderId="21" xfId="0" applyFont="1" applyBorder="1" applyAlignment="1">
      <alignment horizontal="center" vertical="center"/>
    </xf>
    <xf numFmtId="171" fontId="3" fillId="3" borderId="2" xfId="6" applyNumberFormat="1" applyFont="1" applyFill="1" applyBorder="1" applyAlignment="1" applyProtection="1">
      <alignment horizontal="center" vertical="center" wrapText="1"/>
    </xf>
    <xf numFmtId="0" fontId="13" fillId="0" borderId="1" xfId="0" applyFont="1" applyBorder="1" applyAlignment="1">
      <alignment horizontal="center" vertical="center"/>
    </xf>
    <xf numFmtId="168" fontId="3" fillId="3" borderId="3" xfId="1" applyNumberFormat="1" applyFont="1" applyFill="1" applyBorder="1" applyAlignment="1" applyProtection="1">
      <alignment horizontal="right" vertical="center"/>
      <protection locked="0" hidden="1"/>
    </xf>
    <xf numFmtId="168" fontId="3" fillId="3" borderId="8" xfId="1" applyNumberFormat="1" applyFont="1" applyFill="1" applyBorder="1" applyAlignment="1" applyProtection="1">
      <alignment horizontal="right" vertical="center"/>
      <protection locked="0" hidden="1"/>
    </xf>
    <xf numFmtId="0" fontId="4" fillId="0" borderId="0" xfId="0" applyFont="1" applyAlignment="1">
      <alignment vertical="center"/>
    </xf>
    <xf numFmtId="0" fontId="4" fillId="0" borderId="7" xfId="0" applyFont="1" applyBorder="1" applyAlignment="1">
      <alignment vertical="center"/>
    </xf>
    <xf numFmtId="0" fontId="3" fillId="3" borderId="1" xfId="0" applyFont="1" applyFill="1" applyBorder="1" applyAlignment="1" applyProtection="1">
      <alignment horizontal="center" vertical="center"/>
      <protection locked="0" hidden="1"/>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32" fillId="0" borderId="1" xfId="0" applyFont="1" applyBorder="1" applyAlignment="1">
      <alignment vertical="center" wrapText="1"/>
    </xf>
    <xf numFmtId="0" fontId="32" fillId="0" borderId="1" xfId="0" applyFont="1" applyBorder="1" applyAlignment="1">
      <alignment horizontal="center" vertical="center"/>
    </xf>
    <xf numFmtId="0" fontId="33" fillId="0" borderId="3" xfId="0" applyFont="1" applyBorder="1" applyAlignment="1">
      <alignment horizontal="center"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3" xfId="0" applyFont="1" applyBorder="1" applyAlignment="1">
      <alignment horizontal="justify"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166" fontId="26" fillId="0" borderId="4" xfId="0" applyNumberFormat="1" applyFont="1" applyBorder="1" applyAlignment="1">
      <alignment horizontal="justify" vertical="center" wrapText="1"/>
    </xf>
    <xf numFmtId="166" fontId="26" fillId="0" borderId="3" xfId="0" applyNumberFormat="1" applyFont="1" applyBorder="1" applyAlignment="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0" xfId="0" applyFont="1" applyBorder="1" applyAlignment="1">
      <alignment horizontal="justify" vertical="top" wrapText="1"/>
    </xf>
    <xf numFmtId="0" fontId="10" fillId="0" borderId="10" xfId="0" applyFont="1" applyBorder="1" applyAlignment="1">
      <alignment horizontal="justify" vertical="top" wrapText="1"/>
    </xf>
    <xf numFmtId="0" fontId="10" fillId="0" borderId="11" xfId="0" applyFont="1" applyBorder="1" applyAlignment="1">
      <alignment horizontal="justify" vertical="top" wrapText="1"/>
    </xf>
    <xf numFmtId="0" fontId="10" fillId="0" borderId="19"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26" fillId="0" borderId="4" xfId="0" applyFont="1" applyBorder="1" applyAlignment="1">
      <alignment horizontal="justify" vertical="top" wrapText="1"/>
    </xf>
    <xf numFmtId="0" fontId="26" fillId="0" borderId="5" xfId="0" applyFont="1" applyBorder="1" applyAlignment="1">
      <alignment horizontal="justify" vertical="top" wrapText="1"/>
    </xf>
    <xf numFmtId="0" fontId="26" fillId="0" borderId="3" xfId="0" applyFont="1" applyBorder="1" applyAlignment="1">
      <alignment horizontal="justify" vertical="top" wrapText="1"/>
    </xf>
    <xf numFmtId="0" fontId="3" fillId="3" borderId="4" xfId="0" applyFont="1" applyFill="1" applyBorder="1" applyAlignment="1" applyProtection="1">
      <alignment horizontal="left" vertical="center" wrapText="1"/>
      <protection locked="0" hidden="1"/>
    </xf>
    <xf numFmtId="0" fontId="3" fillId="3" borderId="3" xfId="0" applyFont="1" applyFill="1" applyBorder="1" applyAlignment="1" applyProtection="1">
      <alignment horizontal="left" vertical="center" wrapText="1"/>
      <protection locked="0" hidden="1"/>
    </xf>
    <xf numFmtId="0" fontId="0" fillId="0" borderId="0" xfId="0" applyAlignment="1">
      <alignment horizontal="left"/>
    </xf>
    <xf numFmtId="0" fontId="22" fillId="0" borderId="19"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31" fillId="0" borderId="1" xfId="0" applyFont="1" applyBorder="1" applyAlignment="1">
      <alignment horizontal="center"/>
    </xf>
    <xf numFmtId="0" fontId="24" fillId="0" borderId="1" xfId="0" applyFont="1" applyBorder="1" applyAlignment="1">
      <alignment horizontal="justify" vertical="top" wrapText="1"/>
    </xf>
    <xf numFmtId="0" fontId="24" fillId="0" borderId="1" xfId="0" applyFont="1" applyBorder="1" applyAlignment="1">
      <alignment horizontal="justify" vertical="top"/>
    </xf>
    <xf numFmtId="0" fontId="20" fillId="2" borderId="1" xfId="0" applyFont="1" applyFill="1" applyBorder="1" applyAlignment="1">
      <alignment horizontal="left" wrapText="1"/>
    </xf>
    <xf numFmtId="0" fontId="30" fillId="0" borderId="1" xfId="0" applyFont="1" applyBorder="1" applyAlignment="1">
      <alignment horizontal="left" vertical="top" wrapText="1"/>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8" fillId="2" borderId="16"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1" xfId="0" applyFont="1" applyFill="1" applyBorder="1" applyAlignment="1">
      <alignment horizontal="center" vertical="center" wrapText="1"/>
    </xf>
    <xf numFmtId="167" fontId="11" fillId="2" borderId="4" xfId="0" applyNumberFormat="1" applyFont="1" applyFill="1" applyBorder="1" applyAlignment="1">
      <alignment horizontal="center" vertical="center" wrapText="1"/>
    </xf>
    <xf numFmtId="167" fontId="11" fillId="2" borderId="3" xfId="0" applyNumberFormat="1" applyFont="1" applyFill="1" applyBorder="1" applyAlignment="1">
      <alignment horizontal="center" vertical="center" wrapText="1"/>
    </xf>
  </cellXfs>
  <cellStyles count="27">
    <cellStyle name="Hipervínculo 2" xfId="3" xr:uid="{00000000-0005-0000-0000-000000000000}"/>
    <cellStyle name="Millares [0] 2" xfId="19" xr:uid="{00000000-0005-0000-0000-000001000000}"/>
    <cellStyle name="Millares [0] 2 2" xfId="22" xr:uid="{00000000-0005-0000-0000-000002000000}"/>
    <cellStyle name="Millares [0] 3" xfId="25" xr:uid="{00000000-0005-0000-0000-000003000000}"/>
    <cellStyle name="Millares 2" xfId="11" xr:uid="{00000000-0005-0000-0000-000004000000}"/>
    <cellStyle name="Millares 2 2" xfId="21" xr:uid="{00000000-0005-0000-0000-000005000000}"/>
    <cellStyle name="Millares 5" xfId="12" xr:uid="{00000000-0005-0000-0000-000006000000}"/>
    <cellStyle name="Moneda [0] 2" xfId="20" xr:uid="{00000000-0005-0000-0000-000008000000}"/>
    <cellStyle name="Moneda [0] 2 2" xfId="23" xr:uid="{00000000-0005-0000-0000-000009000000}"/>
    <cellStyle name="Moneda [0] 3" xfId="24" xr:uid="{00000000-0005-0000-0000-00000A000000}"/>
    <cellStyle name="Moneda 2" xfId="6" xr:uid="{00000000-0005-0000-0000-00000B000000}"/>
    <cellStyle name="Moneda 3" xfId="4" xr:uid="{00000000-0005-0000-0000-00000C000000}"/>
    <cellStyle name="Moneda 4" xfId="13" xr:uid="{00000000-0005-0000-0000-00000D000000}"/>
    <cellStyle name="Moneda 5" xfId="14" xr:uid="{00000000-0005-0000-0000-00000E000000}"/>
    <cellStyle name="Normal" xfId="0" builtinId="0"/>
    <cellStyle name="Normal 2" xfId="8" xr:uid="{00000000-0005-0000-0000-000010000000}"/>
    <cellStyle name="Normal 2 2" xfId="5" xr:uid="{00000000-0005-0000-0000-000011000000}"/>
    <cellStyle name="Normal 2 2 2" xfId="15" xr:uid="{00000000-0005-0000-0000-000012000000}"/>
    <cellStyle name="Normal 2 3" xfId="16" xr:uid="{00000000-0005-0000-0000-000013000000}"/>
    <cellStyle name="Normal 28" xfId="2" xr:uid="{00000000-0005-0000-0000-000014000000}"/>
    <cellStyle name="Normal 3" xfId="7" xr:uid="{00000000-0005-0000-0000-000015000000}"/>
    <cellStyle name="Normal 3 2" xfId="17" xr:uid="{00000000-0005-0000-0000-000016000000}"/>
    <cellStyle name="Normal 4" xfId="9" xr:uid="{00000000-0005-0000-0000-000017000000}"/>
    <cellStyle name="Normal 5" xfId="26" xr:uid="{00000000-0005-0000-0000-000018000000}"/>
    <cellStyle name="Porcentaje" xfId="1" builtinId="5"/>
    <cellStyle name="Porcentual 2" xfId="18" xr:uid="{00000000-0005-0000-0000-00001A000000}"/>
    <cellStyle name="Porcentual 5" xfId="10" xr:uid="{00000000-0005-0000-0000-00001B000000}"/>
  </cellStyles>
  <dxfs count="0"/>
  <tableStyles count="0" defaultTableStyle="TableStyleMedium2" defaultPivotStyle="PivotStyleLight16"/>
  <colors>
    <mruColors>
      <color rgb="FFFFFFCC"/>
      <color rgb="FFFFB3B3"/>
      <color rgb="FFED97A9"/>
      <color rgb="FFEF5357"/>
      <color rgb="FFFAA9A0"/>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127747</xdr:colOff>
      <xdr:row>0</xdr:row>
      <xdr:rowOff>12326</xdr:rowOff>
    </xdr:from>
    <xdr:to>
      <xdr:col>2</xdr:col>
      <xdr:colOff>104371</xdr:colOff>
      <xdr:row>0</xdr:row>
      <xdr:rowOff>698126</xdr:rowOff>
    </xdr:to>
    <xdr:pic>
      <xdr:nvPicPr>
        <xdr:cNvPr id="2" name="45 Imagen" descr="LOGO-ICBF">
          <a:extLst>
            <a:ext uri="{FF2B5EF4-FFF2-40B4-BE49-F238E27FC236}">
              <a16:creationId xmlns:a16="http://schemas.microsoft.com/office/drawing/2014/main" id="{28003854-1899-A644-8D7F-CD5ACDFF31E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8722" y="12326"/>
          <a:ext cx="643374"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icbfgob-my.sharepoint.com/172.16.9.31/archivosicbf/Direcci&#243;n%20de%20Abastecimiento/Equipo%20de%20Estudios%20de%20Sector%20y%20Costos/6.%20ESTUDIOS%20DEFINITIVOS/2014/DIR%20DE%20GESTION%20HUMANA/EXAMENES%20MEDICOS%20OCUPACIONALES/EXAMENES%20MEDICOS-%20140213%20-CC2S.xlsx?1C6C467A" TargetMode="External"/><Relationship Id="rId1" Type="http://schemas.openxmlformats.org/officeDocument/2006/relationships/externalLinkPath" Target="file:///\\1C6C467A\EXAMENES%20MEDICOS-%20140213%20-CC2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5/INTERVENTORIA%20CONT.%20OBRA%20No.1718/INTERVENTORIA%20CONT.%20OBRA%20No.1718%20-%20150616%20-%20E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7/EVALUACI&#211;N%20SRPA/04-EDC-EV-SRPA-16070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iego.quintanilla\Escritorio\ICBF\Direcci&#243;n%20de%20Logistica%20y%20Abastecimiento\Encuesta%20Nacional%20de%20Juventud\E.C.%20Encuesta%20Nacional%20de%20Juventu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ONSOLIDADO_GENERAL_SEDES_PAE_15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cbfgob-my.sharepoint.com/172.16.9.31/ArchivosICBF/Desarrollo_Negocio/_Ofertas/ICBF/2015_09_GT/Modelo%20de%20Costes/2015_09_ICBF_GT_v.3-20_mes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NPEC\imprimir\Ajustado_Modelo_de_costos_INPEC_10_01_201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icbfgob-my.sharepoint.com/172.16.9.31/ArchivosICBF/Users/Engree.Duica/AppData/Local/Microsoft/Windows/Temporary%20Internet%20Files/Content.Outlook/E4EMGSL4/DEVUELTOS/EQUIPOS%20DE%20METROLOGIA/SDI/EQUIPOS%20METROLOGIA%20-%20SDI%20020713.xlsx?D09153DE" TargetMode="External"/><Relationship Id="rId1" Type="http://schemas.openxmlformats.org/officeDocument/2006/relationships/externalLinkPath" Target="file:///\\D09153DE\EQUIPOS%20METROLOGIA%20-%20SDI%200207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IRECCION%20TECNICA%20ICBF\Archivos%20FONADE\COSTEO%20DIAGNOSTIC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arpetaspublicas/C4/C3/Normatividad%20Relativa%20al%20SGC/Document%20Library/F02.PR02.PN05%20(SEGUIMIENTO_%20A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cbfgob-my.sharepoint.com/172.16.9.30/Disco%20local%20(F)/Datos/2012/ANTEPROYECTO/INGRESOS/BASE%20PND%202011-2014%20-%20PR%20SOCIAL%20feb%2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cbfgob-my.sharepoint.com/172.16.9.31/ArchivosICBF/BK_CRM/ICBF/2015/Outsourcing/Oferta/Servicios%20de%20Outsourcing%20ICBF%20v2.0%2007092015%20_%2020%20meses.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 val="Datos"/>
      <sheetName val="Global_Catalog"/>
      <sheetName val="Media_Output"/>
      <sheetName val="Ukraine_Data"/>
      <sheetName val="Global_Category"/>
      <sheetName val="Investing_Motive_&amp;_Business_Uni"/>
      <sheetName val="Technical_Classification"/>
      <sheetName val="dates "/>
      <sheetName val="%"/>
      <sheetName val="Summary"/>
      <sheetName val="08 mkt$ "/>
      <sheetName val="1994-skatt"/>
      <sheetName val="synthgraph DCF"/>
      <sheetName val="KENLBOPK"/>
      <sheetName val="AW"/>
      <sheetName val="RSG"/>
      <sheetName val="Transaction"/>
      <sheetName val="ReplaceExistingSites"/>
      <sheetName val="Media_Output3"/>
      <sheetName val="synthgraph_DCF2"/>
      <sheetName val="Media_Output1"/>
      <sheetName val="synthgraph_DCF"/>
      <sheetName val="FINANCE"/>
      <sheetName val="Media_Output2"/>
      <sheetName val="synthgraph_DCF1"/>
      <sheetName val="Media_Output4"/>
      <sheetName val="synthgraph_DCF3"/>
      <sheetName val="ELSA - Data Sheet"/>
      <sheetName val="HongKongResidential"/>
      <sheetName val="HongKongBusiness"/>
      <sheetName val="HongKongTotal"/>
      <sheetName val="Indonesia Residential"/>
      <sheetName val="Indonesia Business"/>
      <sheetName val="Indonesia Total"/>
      <sheetName val="Japan Residential"/>
      <sheetName val="Japan Business"/>
      <sheetName val="Japan Total"/>
      <sheetName val="DoT"/>
      <sheetName val="Index"/>
      <sheetName val="Tables"/>
      <sheetName val="Breakdown"/>
      <sheetName val="Listas"/>
      <sheetName val="Hoja4"/>
      <sheetName val="Summary Sheet (AT-2017-019)"/>
      <sheetName val="Hoja2"/>
      <sheetName val="Controles"/>
      <sheetName val="TC"/>
      <sheetName val="Sheet1"/>
      <sheetName val="SAFIB"/>
      <sheetName val="Telcel"/>
      <sheetName val="Supplier"/>
      <sheetName val="SOC.INSTRUMENTALES"/>
      <sheetName val="Apoio"/>
      <sheetName val="BB"/>
      <sheetName val="Variables"/>
      <sheetName val="BD"/>
      <sheetName val="MEX95IB_x0000_抺_x0013_ニӤ_x0000__x0000__x0000_珿抺_x0013_Ӥ_x0000_鸕粀抺_x0013__x001c_翻璆_x0013_珿"/>
      <sheetName val="MEX95IB_x0000_抺_x0013_ニӤ_x0000__x0000__x0000_珿抺_x0013_Ӥ_x0000_鸪粀抺_x0013__x001c_翻璆_x0013_珿"/>
      <sheetName val="Reconciliation"/>
      <sheetName val="Calcs and Matrix"/>
      <sheetName val="CEDBUDGET"/>
      <sheetName val="Paràmetro Paìs"/>
      <sheetName val="Sheet4"/>
      <sheetName val="MEX95IB"/>
      <sheetName val="Pre pago"/>
      <sheetName val="STOCK"/>
      <sheetName val="Technology Inputs"/>
      <sheetName val="Drop-down"/>
      <sheetName val="Performance Report"/>
      <sheetName va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 Cotizac - Examenes médic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GENERALES"/>
      <sheetName val="T. HUMANO M.1"/>
      <sheetName val="T. HUMANO M.2"/>
      <sheetName val="T. HUMANO M.3"/>
      <sheetName val="RESUMEN COSTOS ZONA 1"/>
      <sheetName val="RESUMEN COSTOS ZONA 2"/>
      <sheetName val="RESUMEN COSTOS ZONA 3"/>
      <sheetName val="Transporte y Viaticos"/>
      <sheetName val="% Adm y Util"/>
      <sheetName val="SALARIO DE REFERENCIA"/>
      <sheetName val="Viaticos"/>
      <sheetName val="FACT CONV"/>
      <sheetName val="datos"/>
      <sheetName val="Cons Cotizac - Examenes médicos"/>
      <sheetName val="Seletor"/>
    </sheetNames>
    <sheetDataSet>
      <sheetData sheetId="0">
        <row r="10">
          <cell r="C10">
            <v>1</v>
          </cell>
        </row>
      </sheetData>
      <sheetData sheetId="1"/>
      <sheetData sheetId="2"/>
      <sheetData sheetId="3"/>
      <sheetData sheetId="4"/>
      <sheetData sheetId="5"/>
      <sheetData sheetId="6"/>
      <sheetData sheetId="7"/>
      <sheetData sheetId="8"/>
      <sheetData sheetId="9">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10"/>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C - INTERVENTORIA"/>
      <sheetName val="SDC - EST D,C INT PSIC"/>
      <sheetName val="RESUMEN COSTOS"/>
      <sheetName val="PARAMETROS GENERALES"/>
      <sheetName val="PROYECCIÓN DE PRECIOS"/>
      <sheetName val="Descrip Transp. Personas"/>
      <sheetName val="SALARIO DE REFERENCIA"/>
      <sheetName val="TALENTO HUMANO"/>
      <sheetName val="Hoja1"/>
      <sheetName val="% Adm y Util"/>
      <sheetName val="TRANSPORTES Y C TRANSP COORD"/>
      <sheetName val="TRANSPORTE TERRESTRE"/>
      <sheetName val="TABLA VIATICOS"/>
      <sheetName val="datos"/>
      <sheetName val="Cons Cotizac - Examenes médicos"/>
      <sheetName val="Seletor"/>
    </sheetNames>
    <sheetDataSet>
      <sheetData sheetId="0"/>
      <sheetData sheetId="1"/>
      <sheetData sheetId="2">
        <row r="21">
          <cell r="H21">
            <v>0</v>
          </cell>
        </row>
      </sheetData>
      <sheetData sheetId="3">
        <row r="21">
          <cell r="B21" t="str">
            <v>Director</v>
          </cell>
        </row>
      </sheetData>
      <sheetData sheetId="4"/>
      <sheetData sheetId="5"/>
      <sheetData sheetId="6">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 val="PERSONAL"/>
      <sheetName val="IMPUESTOS"/>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DES PAE 2010"/>
      <sheetName val="Departamentos"/>
      <sheetName val="Regionales"/>
      <sheetName val="Listas"/>
      <sheetName val="Hoja3"/>
      <sheetName val="DepMunicipio"/>
      <sheetName val="Datos Inciales"/>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URACIÓN"/>
      <sheetName val="CALENDARIO"/>
      <sheetName val="DATOS ENTRADA"/>
      <sheetName val="COSTES NO SSPP"/>
      <sheetName val="HW&amp;SW"/>
      <sheetName val="DATOS MAESTROS"/>
      <sheetName val="TASAS"/>
      <sheetName val="Cash Flow (COP)"/>
      <sheetName val="DASHBOARD"/>
      <sheetName val="PARÁ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INFO GENERAL Y FINANCIERA"/>
      <sheetName val="INFO EXPERIENCIA"/>
      <sheetName val="INFO DE PRODUCTOS"/>
    </sheetNames>
    <sheetDataSet>
      <sheetData sheetId="0">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entaciones"/>
      <sheetName val="Datos Inciales"/>
      <sheetName val="Seguimiento_AC"/>
      <sheetName val="Xa_INDICADORES_AC"/>
      <sheetName val="Coment_Observaciones"/>
      <sheetName val="lista"/>
      <sheetName val="PERSONAL"/>
      <sheetName val="IMPUESTOS"/>
      <sheetName val="Resumen Preparaciones"/>
      <sheetName val="Precios Alimentos"/>
      <sheetName val="Analisis microbiologico"/>
      <sheetName val="mex95ib"/>
      <sheetName val="Listas"/>
      <sheetName val="Ciudades y Departamentos"/>
      <sheetName val="configuración"/>
      <sheetName val="calendario"/>
      <sheetName val="datos entrada"/>
      <sheetName val="costes no sspp"/>
      <sheetName val="hw&amp;sw"/>
      <sheetName val="datos maestros"/>
      <sheetName val="tasas"/>
      <sheetName val="cash flow (cop)"/>
      <sheetName val="dashboard"/>
      <sheetName val="parámetros"/>
      <sheetName val="hoja índice"/>
    </sheetNames>
    <sheetDataSet>
      <sheetData sheetId="0"/>
      <sheetData sheetId="1">
        <row r="5">
          <cell r="B5" t="str">
            <v>Dirección</v>
          </cell>
        </row>
        <row r="6">
          <cell r="B6" t="str">
            <v>Jurídica</v>
          </cell>
        </row>
        <row r="7">
          <cell r="B7" t="str">
            <v>Administrativa</v>
          </cell>
        </row>
        <row r="8">
          <cell r="B8" t="str">
            <v>Financiera</v>
          </cell>
        </row>
        <row r="9">
          <cell r="B9" t="str">
            <v>Adtiva-Financiera</v>
          </cell>
        </row>
        <row r="10">
          <cell r="B10" t="str">
            <v>Asistencia Técnica</v>
          </cell>
        </row>
        <row r="11">
          <cell r="B11" t="str">
            <v>Gestión de Recursos</v>
          </cell>
        </row>
        <row r="12">
          <cell r="B12" t="str">
            <v>Planeación Sistemas</v>
          </cell>
        </row>
        <row r="13">
          <cell r="B13" t="str">
            <v>Recaudo</v>
          </cell>
        </row>
        <row r="14">
          <cell r="B14" t="str">
            <v>CZ 1</v>
          </cell>
        </row>
        <row r="15">
          <cell r="B15" t="str">
            <v>CZ 2</v>
          </cell>
        </row>
        <row r="16">
          <cell r="B16" t="str">
            <v>CZ 3</v>
          </cell>
        </row>
        <row r="17">
          <cell r="B17" t="str">
            <v>CZ 4</v>
          </cell>
        </row>
        <row r="18">
          <cell r="B18" t="str">
            <v>CZ 5</v>
          </cell>
        </row>
        <row r="19">
          <cell r="B19" t="str">
            <v>CZ 6</v>
          </cell>
        </row>
        <row r="20">
          <cell r="B20" t="str">
            <v>CZ 7</v>
          </cell>
        </row>
        <row r="21">
          <cell r="B21" t="str">
            <v>CZ 8</v>
          </cell>
        </row>
        <row r="22">
          <cell r="B22" t="str">
            <v>CZ 9</v>
          </cell>
        </row>
        <row r="23">
          <cell r="B23" t="str">
            <v>CZ 10</v>
          </cell>
        </row>
        <row r="24">
          <cell r="B24" t="str">
            <v>CZ 11</v>
          </cell>
        </row>
        <row r="25">
          <cell r="B25" t="str">
            <v>CZ 12</v>
          </cell>
        </row>
        <row r="26">
          <cell r="B26" t="str">
            <v>CZ 13</v>
          </cell>
        </row>
        <row r="27">
          <cell r="B27" t="str">
            <v>CZ 14</v>
          </cell>
        </row>
        <row r="28">
          <cell r="B28" t="str">
            <v>CZ 15</v>
          </cell>
        </row>
        <row r="29">
          <cell r="B29" t="str">
            <v>CZ 16</v>
          </cell>
        </row>
        <row r="30">
          <cell r="B30" t="str">
            <v>CZ 17</v>
          </cell>
        </row>
        <row r="40">
          <cell r="B40" t="str">
            <v>Auditorias de Calidad</v>
          </cell>
        </row>
        <row r="41">
          <cell r="B41" t="str">
            <v>Control de Servicio No Conforme</v>
          </cell>
        </row>
        <row r="42">
          <cell r="B42" t="str">
            <v>Control de Procesos</v>
          </cell>
        </row>
        <row r="43">
          <cell r="B43" t="str">
            <v>Incidencia de NC</v>
          </cell>
        </row>
        <row r="44">
          <cell r="B44" t="str">
            <v>Quejas, Peticiones, Sugerencias</v>
          </cell>
        </row>
        <row r="45">
          <cell r="B45" t="str">
            <v>Supervisión de Servicios</v>
          </cell>
        </row>
        <row r="46">
          <cell r="B46" t="str">
            <v>Encuestas de Satisfacción</v>
          </cell>
        </row>
        <row r="47">
          <cell r="B47" t="str">
            <v>Revisión por la Dirección</v>
          </cell>
        </row>
        <row r="48">
          <cell r="B48" t="str">
            <v>Mapas de Riesgos</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etor"/>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33"/>
  <sheetViews>
    <sheetView showGridLines="0" tabSelected="1" zoomScaleNormal="100" zoomScaleSheetLayoutView="85" workbookViewId="0">
      <selection activeCell="B4" sqref="B4:G4"/>
    </sheetView>
  </sheetViews>
  <sheetFormatPr baseColWidth="10" defaultColWidth="28.140625" defaultRowHeight="15"/>
  <cols>
    <col min="1" max="1" width="2.7109375" customWidth="1"/>
    <col min="2" max="2" width="8.7109375" style="27" customWidth="1"/>
    <col min="3" max="3" width="59" customWidth="1"/>
    <col min="4" max="4" width="11.42578125" style="46" customWidth="1"/>
    <col min="5" max="5" width="8.28515625" customWidth="1"/>
    <col min="6" max="6" width="11.7109375" customWidth="1"/>
    <col min="7" max="7" width="12.42578125" customWidth="1"/>
  </cols>
  <sheetData>
    <row r="1" spans="2:7" ht="64.5" customHeight="1">
      <c r="B1" s="77" t="s">
        <v>64</v>
      </c>
      <c r="C1" s="78"/>
      <c r="D1" s="78"/>
      <c r="E1" s="78"/>
      <c r="F1" s="78"/>
      <c r="G1" s="34" t="s">
        <v>42</v>
      </c>
    </row>
    <row r="2" spans="2:7" hidden="1">
      <c r="B2" s="47"/>
      <c r="C2" s="63"/>
      <c r="D2" s="44"/>
      <c r="E2" s="30"/>
      <c r="F2" s="30"/>
      <c r="G2" s="31"/>
    </row>
    <row r="3" spans="2:7" hidden="1">
      <c r="B3" s="48"/>
      <c r="C3" s="64"/>
      <c r="D3" s="45"/>
      <c r="E3" s="32"/>
      <c r="F3" s="32"/>
      <c r="G3" s="33"/>
    </row>
    <row r="4" spans="2:7" ht="24.75" customHeight="1">
      <c r="B4" s="71" t="s">
        <v>74</v>
      </c>
      <c r="C4" s="72"/>
      <c r="D4" s="72"/>
      <c r="E4" s="72"/>
      <c r="F4" s="72"/>
      <c r="G4" s="73"/>
    </row>
    <row r="5" spans="2:7" ht="33" customHeight="1">
      <c r="B5" s="37" t="s">
        <v>36</v>
      </c>
      <c r="C5" s="74" t="s">
        <v>66</v>
      </c>
      <c r="D5" s="75"/>
      <c r="E5" s="75"/>
      <c r="F5" s="75"/>
      <c r="G5" s="76"/>
    </row>
    <row r="6" spans="2:7" ht="25.5">
      <c r="B6" s="52" t="s">
        <v>30</v>
      </c>
      <c r="C6" s="65"/>
      <c r="D6" s="95" t="s">
        <v>31</v>
      </c>
      <c r="E6" s="96"/>
      <c r="F6" s="56" t="s">
        <v>29</v>
      </c>
      <c r="G6" s="57"/>
    </row>
    <row r="7" spans="2:7">
      <c r="B7" s="53" t="s">
        <v>33</v>
      </c>
      <c r="C7" s="65"/>
      <c r="D7" s="95" t="s">
        <v>34</v>
      </c>
      <c r="E7" s="96"/>
      <c r="F7" s="52" t="s">
        <v>32</v>
      </c>
      <c r="G7" s="54"/>
    </row>
    <row r="8" spans="2:7" ht="19.5" customHeight="1">
      <c r="B8" s="53" t="s">
        <v>45</v>
      </c>
      <c r="C8" s="65"/>
      <c r="D8" s="95" t="s">
        <v>46</v>
      </c>
      <c r="E8" s="96"/>
      <c r="F8" s="53" t="s">
        <v>44</v>
      </c>
      <c r="G8" s="55"/>
    </row>
    <row r="9" spans="2:7" ht="15" customHeight="1">
      <c r="B9" s="83" t="s">
        <v>37</v>
      </c>
      <c r="C9" s="84"/>
      <c r="D9" s="84"/>
      <c r="E9" s="84"/>
      <c r="F9" s="84"/>
      <c r="G9" s="85"/>
    </row>
    <row r="10" spans="2:7" ht="54.95" customHeight="1">
      <c r="B10" s="86" t="s">
        <v>38</v>
      </c>
      <c r="C10" s="87"/>
      <c r="D10" s="87"/>
      <c r="E10" s="87"/>
      <c r="F10" s="87"/>
      <c r="G10" s="88"/>
    </row>
    <row r="11" spans="2:7" ht="41.25" customHeight="1">
      <c r="B11" s="89"/>
      <c r="C11" s="90"/>
      <c r="D11" s="90"/>
      <c r="E11" s="90"/>
      <c r="F11" s="90"/>
      <c r="G11" s="91"/>
    </row>
    <row r="12" spans="2:7" ht="103.5" customHeight="1">
      <c r="B12" s="92" t="s">
        <v>67</v>
      </c>
      <c r="C12" s="93"/>
      <c r="D12" s="93"/>
      <c r="E12" s="93"/>
      <c r="F12" s="93"/>
      <c r="G12" s="94"/>
    </row>
    <row r="13" spans="2:7">
      <c r="B13" s="49"/>
      <c r="C13" s="66"/>
      <c r="D13" s="38"/>
      <c r="E13" s="38"/>
      <c r="F13" s="39"/>
      <c r="G13" s="40"/>
    </row>
    <row r="14" spans="2:7" ht="42.75" customHeight="1">
      <c r="B14" s="79" t="s">
        <v>48</v>
      </c>
      <c r="C14" s="80"/>
      <c r="D14" s="81" t="s">
        <v>65</v>
      </c>
      <c r="E14" s="82"/>
      <c r="F14" s="41" t="s">
        <v>47</v>
      </c>
      <c r="G14" s="42"/>
    </row>
    <row r="15" spans="2:7">
      <c r="B15" s="50"/>
      <c r="C15" s="67"/>
      <c r="D15" s="43"/>
      <c r="E15" s="43"/>
      <c r="F15" s="39"/>
      <c r="G15" s="40"/>
    </row>
    <row r="16" spans="2:7" ht="45">
      <c r="B16" s="51" t="s">
        <v>35</v>
      </c>
      <c r="C16" s="58" t="s">
        <v>49</v>
      </c>
      <c r="D16" s="51" t="s">
        <v>43</v>
      </c>
      <c r="E16" s="58" t="s">
        <v>40</v>
      </c>
      <c r="F16" s="51" t="s">
        <v>51</v>
      </c>
      <c r="G16" s="51" t="s">
        <v>50</v>
      </c>
    </row>
    <row r="17" spans="2:9">
      <c r="B17" s="60">
        <v>1</v>
      </c>
      <c r="C17" s="68" t="s">
        <v>63</v>
      </c>
      <c r="D17" s="69" t="s">
        <v>55</v>
      </c>
      <c r="E17" s="70">
        <v>70</v>
      </c>
      <c r="F17" s="61"/>
      <c r="G17" s="29"/>
      <c r="H17" s="28"/>
      <c r="I17" s="27"/>
    </row>
    <row r="18" spans="2:9">
      <c r="B18" s="60">
        <v>2</v>
      </c>
      <c r="C18" s="68" t="s">
        <v>69</v>
      </c>
      <c r="D18" s="69" t="s">
        <v>73</v>
      </c>
      <c r="E18" s="70">
        <v>130</v>
      </c>
      <c r="F18" s="62"/>
      <c r="G18" s="59"/>
      <c r="H18" s="28"/>
      <c r="I18" s="27"/>
    </row>
    <row r="19" spans="2:9" ht="15" customHeight="1">
      <c r="B19" s="60">
        <v>3</v>
      </c>
      <c r="C19" s="68" t="s">
        <v>70</v>
      </c>
      <c r="D19" s="69" t="s">
        <v>73</v>
      </c>
      <c r="E19" s="70">
        <v>70</v>
      </c>
      <c r="F19" s="61"/>
      <c r="G19" s="29"/>
      <c r="H19" s="28"/>
      <c r="I19" s="27"/>
    </row>
    <row r="20" spans="2:9">
      <c r="B20" s="60">
        <v>4</v>
      </c>
      <c r="C20" s="68" t="s">
        <v>68</v>
      </c>
      <c r="D20" s="69" t="s">
        <v>73</v>
      </c>
      <c r="E20" s="70">
        <v>110</v>
      </c>
      <c r="F20" s="61"/>
      <c r="G20" s="29"/>
      <c r="H20" s="28"/>
      <c r="I20" s="27"/>
    </row>
    <row r="21" spans="2:9">
      <c r="B21" s="60">
        <v>5</v>
      </c>
      <c r="C21" s="68" t="s">
        <v>71</v>
      </c>
      <c r="D21" s="69" t="s">
        <v>73</v>
      </c>
      <c r="E21" s="70">
        <v>120</v>
      </c>
      <c r="F21" s="61"/>
      <c r="G21" s="29"/>
      <c r="H21" s="28"/>
      <c r="I21" s="27"/>
    </row>
    <row r="22" spans="2:9">
      <c r="B22" s="60">
        <v>6</v>
      </c>
      <c r="C22" s="68" t="s">
        <v>72</v>
      </c>
      <c r="D22" s="69" t="s">
        <v>73</v>
      </c>
      <c r="E22" s="70">
        <v>70</v>
      </c>
      <c r="F22" s="61"/>
      <c r="G22" s="29"/>
      <c r="H22" s="28"/>
      <c r="I22" s="27"/>
    </row>
    <row r="23" spans="2:9">
      <c r="B23" s="60">
        <v>7</v>
      </c>
      <c r="C23" s="68" t="s">
        <v>57</v>
      </c>
      <c r="D23" s="69" t="s">
        <v>56</v>
      </c>
      <c r="E23" s="70">
        <v>50</v>
      </c>
      <c r="F23" s="61"/>
      <c r="G23" s="29"/>
      <c r="H23" s="28"/>
      <c r="I23" s="27"/>
    </row>
    <row r="24" spans="2:9">
      <c r="B24" s="60">
        <v>8</v>
      </c>
      <c r="C24" s="68" t="s">
        <v>58</v>
      </c>
      <c r="D24" s="69" t="s">
        <v>56</v>
      </c>
      <c r="E24" s="70">
        <v>50</v>
      </c>
      <c r="F24" s="61"/>
      <c r="G24" s="29"/>
      <c r="H24" s="28"/>
      <c r="I24" s="27"/>
    </row>
    <row r="25" spans="2:9">
      <c r="B25" s="60">
        <v>9</v>
      </c>
      <c r="C25" s="68" t="s">
        <v>59</v>
      </c>
      <c r="D25" s="69" t="s">
        <v>56</v>
      </c>
      <c r="E25" s="70">
        <v>50</v>
      </c>
      <c r="F25" s="61"/>
      <c r="G25" s="29"/>
      <c r="H25" s="28"/>
      <c r="I25" s="27"/>
    </row>
    <row r="26" spans="2:9">
      <c r="B26" s="60">
        <v>10</v>
      </c>
      <c r="C26" s="68" t="s">
        <v>60</v>
      </c>
      <c r="D26" s="69" t="s">
        <v>55</v>
      </c>
      <c r="E26" s="70">
        <v>35</v>
      </c>
      <c r="F26" s="61"/>
      <c r="G26" s="29"/>
      <c r="H26" s="27"/>
      <c r="I26" s="27"/>
    </row>
    <row r="27" spans="2:9" ht="15" customHeight="1">
      <c r="B27" s="60">
        <v>11</v>
      </c>
      <c r="C27" s="68" t="s">
        <v>61</v>
      </c>
      <c r="D27" s="69" t="s">
        <v>55</v>
      </c>
      <c r="E27" s="70">
        <v>25</v>
      </c>
      <c r="F27" s="61"/>
      <c r="G27" s="29"/>
      <c r="H27" s="97"/>
      <c r="I27" s="97"/>
    </row>
    <row r="28" spans="2:9" ht="17.25" customHeight="1">
      <c r="B28" s="60">
        <v>12</v>
      </c>
      <c r="C28" s="68" t="s">
        <v>62</v>
      </c>
      <c r="D28" s="69" t="s">
        <v>55</v>
      </c>
      <c r="E28" s="70">
        <v>15</v>
      </c>
      <c r="F28" s="61"/>
      <c r="G28" s="29"/>
      <c r="H28" s="97"/>
      <c r="I28" s="97"/>
    </row>
    <row r="29" spans="2:9" ht="16.5">
      <c r="B29" s="98" t="s">
        <v>53</v>
      </c>
      <c r="C29" s="99"/>
      <c r="D29" s="99"/>
      <c r="E29" s="100"/>
      <c r="F29" s="36" t="s">
        <v>41</v>
      </c>
      <c r="G29" s="35" t="s">
        <v>41</v>
      </c>
    </row>
    <row r="30" spans="2:9">
      <c r="B30" s="104" t="s">
        <v>39</v>
      </c>
      <c r="C30" s="104"/>
      <c r="D30" s="104"/>
      <c r="E30" s="104"/>
      <c r="F30" s="104"/>
      <c r="G30" s="104"/>
    </row>
    <row r="31" spans="2:9" ht="110.25" customHeight="1">
      <c r="B31" s="102" t="s">
        <v>54</v>
      </c>
      <c r="C31" s="103"/>
      <c r="D31" s="103"/>
      <c r="E31" s="103"/>
      <c r="F31" s="103"/>
      <c r="G31" s="103"/>
    </row>
    <row r="32" spans="2:9" ht="16.5" customHeight="1">
      <c r="B32" s="105" t="s">
        <v>28</v>
      </c>
      <c r="C32" s="105"/>
      <c r="D32" s="105"/>
      <c r="E32" s="105"/>
      <c r="F32" s="105"/>
      <c r="G32" s="105"/>
    </row>
    <row r="33" spans="2:7" ht="51.75" customHeight="1">
      <c r="B33" s="101" t="s">
        <v>52</v>
      </c>
      <c r="C33" s="101"/>
      <c r="D33" s="101"/>
      <c r="E33" s="101"/>
      <c r="F33" s="101"/>
      <c r="G33" s="101"/>
    </row>
  </sheetData>
  <sheetProtection formatCells="0"/>
  <mergeCells count="18">
    <mergeCell ref="H27:I27"/>
    <mergeCell ref="H28:I28"/>
    <mergeCell ref="B29:E29"/>
    <mergeCell ref="B33:G33"/>
    <mergeCell ref="B31:G31"/>
    <mergeCell ref="B30:G30"/>
    <mergeCell ref="B32:G32"/>
    <mergeCell ref="B4:G4"/>
    <mergeCell ref="C5:G5"/>
    <mergeCell ref="B1:F1"/>
    <mergeCell ref="B14:C14"/>
    <mergeCell ref="D14:E14"/>
    <mergeCell ref="B9:G9"/>
    <mergeCell ref="B10:G11"/>
    <mergeCell ref="B12:G12"/>
    <mergeCell ref="D6:E6"/>
    <mergeCell ref="D7:E7"/>
    <mergeCell ref="D8:E8"/>
  </mergeCells>
  <printOptions horizontalCentered="1"/>
  <pageMargins left="0.23622047244094491" right="0.23622047244094491" top="0.74803149606299213" bottom="0.74803149606299213" header="0.31496062992125984" footer="0.31496062992125984"/>
  <pageSetup scale="65"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
  <sheetViews>
    <sheetView showGridLines="0" workbookViewId="0">
      <selection activeCell="L24" sqref="L24"/>
    </sheetView>
  </sheetViews>
  <sheetFormatPr baseColWidth="10" defaultRowHeight="15"/>
  <cols>
    <col min="3" max="3" width="18.85546875" customWidth="1"/>
    <col min="4" max="8" width="13.85546875" customWidth="1"/>
    <col min="11" max="11" width="12.28515625" customWidth="1"/>
    <col min="12" max="12" width="14" customWidth="1"/>
    <col min="13" max="14" width="15.85546875" customWidth="1"/>
    <col min="15" max="15" width="13.7109375" customWidth="1"/>
    <col min="16" max="16" width="12.28515625" customWidth="1"/>
    <col min="17" max="18" width="13.7109375" customWidth="1"/>
    <col min="19" max="19" width="16.7109375" customWidth="1"/>
    <col min="20" max="20" width="16" customWidth="1"/>
    <col min="21" max="21" width="15.140625" customWidth="1"/>
    <col min="22" max="22" width="2.85546875" customWidth="1"/>
    <col min="23" max="23" width="17.28515625" customWidth="1"/>
    <col min="24" max="24" width="15.140625" customWidth="1"/>
    <col min="25" max="25" width="14.7109375" customWidth="1"/>
    <col min="26" max="26" width="3" customWidth="1"/>
    <col min="27" max="28" width="17.140625" customWidth="1"/>
    <col min="29" max="29" width="17" customWidth="1"/>
    <col min="30" max="30" width="2.28515625" customWidth="1"/>
    <col min="31" max="31" width="17" customWidth="1"/>
    <col min="32" max="32" width="15.140625" customWidth="1"/>
    <col min="33" max="33" width="14.7109375" customWidth="1"/>
  </cols>
  <sheetData>
    <row r="1" spans="1:33">
      <c r="D1" s="12" t="s">
        <v>8</v>
      </c>
      <c r="E1" s="21"/>
      <c r="F1" s="21"/>
      <c r="G1" s="21"/>
      <c r="H1" s="21"/>
    </row>
    <row r="2" spans="1:33">
      <c r="D2" s="13">
        <v>0</v>
      </c>
      <c r="E2" s="22"/>
      <c r="F2" s="22"/>
      <c r="G2" s="22"/>
      <c r="H2" s="22"/>
    </row>
    <row r="3" spans="1:33" s="11" customFormat="1" ht="41.25" customHeight="1">
      <c r="A3" s="119" t="s">
        <v>10</v>
      </c>
      <c r="B3" s="119"/>
      <c r="C3" s="120"/>
      <c r="D3" s="125" t="s">
        <v>11</v>
      </c>
      <c r="E3" s="118" t="s">
        <v>1</v>
      </c>
      <c r="F3" s="118" t="s">
        <v>7</v>
      </c>
      <c r="G3" s="23"/>
      <c r="H3" s="23"/>
      <c r="I3" s="112" t="s">
        <v>24</v>
      </c>
      <c r="J3" s="113"/>
      <c r="K3" s="114"/>
      <c r="L3" s="112" t="s">
        <v>23</v>
      </c>
      <c r="M3" s="113"/>
      <c r="N3" s="114"/>
      <c r="O3" s="112" t="s">
        <v>9</v>
      </c>
      <c r="P3" s="113"/>
      <c r="Q3" s="114"/>
      <c r="S3" s="106" t="s">
        <v>27</v>
      </c>
      <c r="T3" s="106"/>
      <c r="U3" s="106"/>
      <c r="V3" s="18"/>
      <c r="W3" s="106" t="s">
        <v>2</v>
      </c>
      <c r="X3" s="106"/>
      <c r="Y3" s="106"/>
      <c r="Z3" s="18"/>
      <c r="AA3" s="106" t="s">
        <v>3</v>
      </c>
      <c r="AB3" s="106"/>
      <c r="AC3" s="106"/>
      <c r="AD3" s="18"/>
      <c r="AE3" s="107" t="s">
        <v>4</v>
      </c>
      <c r="AF3" s="107"/>
      <c r="AG3" s="107"/>
    </row>
    <row r="4" spans="1:33" ht="15" customHeight="1">
      <c r="A4" s="121"/>
      <c r="B4" s="121"/>
      <c r="C4" s="122"/>
      <c r="D4" s="125"/>
      <c r="E4" s="118"/>
      <c r="F4" s="118"/>
      <c r="G4" s="23"/>
      <c r="H4" s="23"/>
      <c r="I4" s="108" t="s">
        <v>25</v>
      </c>
      <c r="J4" s="110" t="s">
        <v>26</v>
      </c>
      <c r="K4" s="110" t="s">
        <v>12</v>
      </c>
      <c r="L4" s="110" t="s">
        <v>25</v>
      </c>
      <c r="M4" s="110" t="s">
        <v>26</v>
      </c>
      <c r="N4" s="110" t="s">
        <v>12</v>
      </c>
      <c r="O4" s="110" t="s">
        <v>25</v>
      </c>
      <c r="P4" s="110" t="s">
        <v>26</v>
      </c>
      <c r="Q4" s="110" t="s">
        <v>12</v>
      </c>
      <c r="S4" s="106" t="s">
        <v>0</v>
      </c>
      <c r="T4" s="106" t="s">
        <v>1</v>
      </c>
      <c r="U4" s="106" t="s">
        <v>7</v>
      </c>
      <c r="V4" s="19"/>
      <c r="W4" s="106" t="s">
        <v>0</v>
      </c>
      <c r="X4" s="106" t="s">
        <v>1</v>
      </c>
      <c r="Y4" s="106" t="s">
        <v>7</v>
      </c>
      <c r="Z4" s="19"/>
      <c r="AA4" s="106" t="s">
        <v>0</v>
      </c>
      <c r="AB4" s="106" t="s">
        <v>1</v>
      </c>
      <c r="AC4" s="106" t="s">
        <v>7</v>
      </c>
      <c r="AD4" s="19"/>
      <c r="AE4" s="106" t="s">
        <v>0</v>
      </c>
      <c r="AF4" s="107" t="s">
        <v>5</v>
      </c>
      <c r="AG4" s="107" t="s">
        <v>6</v>
      </c>
    </row>
    <row r="5" spans="1:33" ht="15" customHeight="1">
      <c r="A5" s="123"/>
      <c r="B5" s="123"/>
      <c r="C5" s="124"/>
      <c r="D5" s="126"/>
      <c r="E5" s="118"/>
      <c r="F5" s="118"/>
      <c r="G5" s="24"/>
      <c r="H5" s="24"/>
      <c r="I5" s="109"/>
      <c r="J5" s="111"/>
      <c r="K5" s="111"/>
      <c r="L5" s="111"/>
      <c r="M5" s="111"/>
      <c r="N5" s="111"/>
      <c r="O5" s="111"/>
      <c r="P5" s="111"/>
      <c r="Q5" s="111"/>
      <c r="S5" s="106"/>
      <c r="T5" s="106"/>
      <c r="U5" s="106"/>
      <c r="V5" s="19"/>
      <c r="W5" s="106"/>
      <c r="X5" s="106"/>
      <c r="Y5" s="106"/>
      <c r="Z5" s="19"/>
      <c r="AA5" s="106"/>
      <c r="AB5" s="106"/>
      <c r="AC5" s="106"/>
      <c r="AD5" s="19"/>
      <c r="AE5" s="106"/>
      <c r="AF5" s="107"/>
      <c r="AG5" s="107"/>
    </row>
    <row r="6" spans="1:33" ht="21.75" customHeight="1">
      <c r="A6" s="115" t="s">
        <v>13</v>
      </c>
      <c r="B6" s="116"/>
      <c r="C6" s="117"/>
      <c r="D6" s="4">
        <v>50</v>
      </c>
      <c r="E6" s="26">
        <v>67097</v>
      </c>
      <c r="F6" s="26">
        <v>3354850</v>
      </c>
      <c r="G6" s="9"/>
      <c r="H6" s="9"/>
      <c r="I6" s="5">
        <v>72700</v>
      </c>
      <c r="J6" s="6">
        <v>72700</v>
      </c>
      <c r="K6" s="6">
        <f>+J6*D6</f>
        <v>3635000</v>
      </c>
      <c r="L6" s="1">
        <v>83100</v>
      </c>
      <c r="M6" s="2">
        <v>83100</v>
      </c>
      <c r="N6" s="2">
        <v>4155000</v>
      </c>
      <c r="O6" s="1">
        <v>50000</v>
      </c>
      <c r="P6" s="2">
        <v>50000</v>
      </c>
      <c r="Q6" s="2">
        <v>2500000</v>
      </c>
      <c r="S6" s="14">
        <f t="shared" ref="S6:S14" si="0">+ROUND(AVERAGE(I6,L6,O6),0)</f>
        <v>68600</v>
      </c>
      <c r="T6" s="14">
        <f>+ROUND(S6*(1+$D$2),0)</f>
        <v>68600</v>
      </c>
      <c r="U6" s="14">
        <f t="shared" ref="U6:U14" si="1">+ROUND(T6*D6,0)</f>
        <v>3430000</v>
      </c>
      <c r="V6" s="15"/>
      <c r="W6" s="14">
        <f t="shared" ref="W6:W14" si="2">+ROUND(GEOMEAN(I6,L6,O6),0)</f>
        <v>67097</v>
      </c>
      <c r="X6" s="14">
        <f>+ROUND(W6*(1+$D$2),0)</f>
        <v>67097</v>
      </c>
      <c r="Y6" s="14">
        <f>+ROUND(X6*$D6,0)</f>
        <v>3354850</v>
      </c>
      <c r="Z6" s="15"/>
      <c r="AA6" s="14">
        <f>+ROUND(AVERAGE(SMALL((J6,L6,O6),{1;2;3})),0)</f>
        <v>68600</v>
      </c>
      <c r="AB6" s="14">
        <f>+ROUND(AA6*(1+$D$2),0)</f>
        <v>68600</v>
      </c>
      <c r="AC6" s="14">
        <f>+ROUND(AB6*$D6,0)</f>
        <v>3430000</v>
      </c>
      <c r="AD6" s="15"/>
      <c r="AE6" s="14">
        <f t="shared" ref="AE6:AE14" si="3">+ROUND(STDEV(I6,L6,O6),0)</f>
        <v>16927</v>
      </c>
      <c r="AF6" s="14">
        <f>+ROUND(S6-AE6,0)</f>
        <v>51673</v>
      </c>
      <c r="AG6" s="14">
        <f>+ROUND(S6+AE6,0)</f>
        <v>85527</v>
      </c>
    </row>
    <row r="7" spans="1:33" ht="20.25" customHeight="1">
      <c r="A7" s="115" t="s">
        <v>14</v>
      </c>
      <c r="B7" s="116"/>
      <c r="C7" s="117"/>
      <c r="D7" s="4">
        <v>350</v>
      </c>
      <c r="E7" s="26">
        <v>67097</v>
      </c>
      <c r="F7" s="26">
        <v>23483950</v>
      </c>
      <c r="G7" s="9"/>
      <c r="H7" s="9"/>
      <c r="I7" s="5">
        <v>72700</v>
      </c>
      <c r="J7" s="6">
        <v>72700</v>
      </c>
      <c r="K7" s="6">
        <f t="shared" ref="K7:K14" si="4">+J7*D7</f>
        <v>25445000</v>
      </c>
      <c r="L7" s="1">
        <v>83100</v>
      </c>
      <c r="M7" s="2">
        <v>83100</v>
      </c>
      <c r="N7" s="2">
        <v>29085000</v>
      </c>
      <c r="O7" s="1">
        <v>50000</v>
      </c>
      <c r="P7" s="2">
        <v>50000</v>
      </c>
      <c r="Q7" s="2">
        <v>17500000</v>
      </c>
      <c r="S7" s="14">
        <f t="shared" si="0"/>
        <v>68600</v>
      </c>
      <c r="T7" s="14">
        <f t="shared" ref="T7:T14" si="5">+ROUND(S7*(1+$D$2),0)</f>
        <v>68600</v>
      </c>
      <c r="U7" s="14">
        <f t="shared" si="1"/>
        <v>24010000</v>
      </c>
      <c r="V7" s="15"/>
      <c r="W7" s="14">
        <f t="shared" si="2"/>
        <v>67097</v>
      </c>
      <c r="X7" s="14">
        <f t="shared" ref="X7:X14" si="6">+ROUND(W7*(1+$D$2),0)</f>
        <v>67097</v>
      </c>
      <c r="Y7" s="14">
        <f t="shared" ref="Y7:Y14" si="7">+ROUND(X7*$D7,0)</f>
        <v>23483950</v>
      </c>
      <c r="Z7" s="15"/>
      <c r="AA7" s="14">
        <f>+ROUND(AVERAGE(SMALL((J7,L7,O7),{1;2;3})),0)</f>
        <v>68600</v>
      </c>
      <c r="AB7" s="14">
        <f t="shared" ref="AB7:AB14" si="8">+ROUND(AA7*(1+$D$2),0)</f>
        <v>68600</v>
      </c>
      <c r="AC7" s="14">
        <f t="shared" ref="AC7:AC14" si="9">+ROUND(AB7*$D7,0)</f>
        <v>24010000</v>
      </c>
      <c r="AD7" s="15"/>
      <c r="AE7" s="14">
        <f t="shared" si="3"/>
        <v>16927</v>
      </c>
      <c r="AF7" s="14">
        <f t="shared" ref="AF7:AF14" si="10">+ROUND(S7-AE7,0)</f>
        <v>51673</v>
      </c>
      <c r="AG7" s="14">
        <f t="shared" ref="AG7:AG14" si="11">+ROUND(S7+AE7,0)</f>
        <v>85527</v>
      </c>
    </row>
    <row r="8" spans="1:33" ht="15" customHeight="1">
      <c r="A8" s="115" t="s">
        <v>15</v>
      </c>
      <c r="B8" s="116"/>
      <c r="C8" s="117"/>
      <c r="D8" s="4">
        <v>50</v>
      </c>
      <c r="E8" s="26">
        <v>36005</v>
      </c>
      <c r="F8" s="26">
        <v>1800250</v>
      </c>
      <c r="G8" s="9"/>
      <c r="H8" s="9"/>
      <c r="I8" s="5">
        <v>33700</v>
      </c>
      <c r="J8" s="6">
        <v>33700</v>
      </c>
      <c r="K8" s="6">
        <f t="shared" si="4"/>
        <v>1685000</v>
      </c>
      <c r="L8" s="1">
        <v>27700</v>
      </c>
      <c r="M8" s="2">
        <v>27700</v>
      </c>
      <c r="N8" s="2">
        <v>1385000</v>
      </c>
      <c r="O8" s="1">
        <v>50000</v>
      </c>
      <c r="P8" s="2">
        <v>50000</v>
      </c>
      <c r="Q8" s="2">
        <v>2500000</v>
      </c>
      <c r="S8" s="14">
        <f t="shared" si="0"/>
        <v>37133</v>
      </c>
      <c r="T8" s="14">
        <f t="shared" si="5"/>
        <v>37133</v>
      </c>
      <c r="U8" s="14">
        <f t="shared" si="1"/>
        <v>1856650</v>
      </c>
      <c r="V8" s="15"/>
      <c r="W8" s="14">
        <f t="shared" si="2"/>
        <v>36005</v>
      </c>
      <c r="X8" s="14">
        <f t="shared" si="6"/>
        <v>36005</v>
      </c>
      <c r="Y8" s="14">
        <f t="shared" si="7"/>
        <v>1800250</v>
      </c>
      <c r="Z8" s="15"/>
      <c r="AA8" s="14">
        <f>+ROUND(AVERAGE(SMALL((J8,L8,O8),{1;2;3})),0)</f>
        <v>37133</v>
      </c>
      <c r="AB8" s="14">
        <f t="shared" si="8"/>
        <v>37133</v>
      </c>
      <c r="AC8" s="14">
        <f t="shared" si="9"/>
        <v>1856650</v>
      </c>
      <c r="AD8" s="15"/>
      <c r="AE8" s="14">
        <f t="shared" si="3"/>
        <v>11540</v>
      </c>
      <c r="AF8" s="14">
        <f t="shared" si="10"/>
        <v>25593</v>
      </c>
      <c r="AG8" s="14">
        <f t="shared" si="11"/>
        <v>48673</v>
      </c>
    </row>
    <row r="9" spans="1:33" ht="15" customHeight="1">
      <c r="A9" s="115" t="s">
        <v>16</v>
      </c>
      <c r="B9" s="116"/>
      <c r="C9" s="117"/>
      <c r="D9" s="4">
        <v>10</v>
      </c>
      <c r="E9" s="26">
        <v>75270</v>
      </c>
      <c r="F9" s="26">
        <v>752700</v>
      </c>
      <c r="G9" s="9"/>
      <c r="H9" s="9"/>
      <c r="I9" s="5">
        <v>110300</v>
      </c>
      <c r="J9" s="6">
        <v>110300</v>
      </c>
      <c r="K9" s="6">
        <f t="shared" si="4"/>
        <v>1103000</v>
      </c>
      <c r="L9" s="1">
        <v>51550</v>
      </c>
      <c r="M9" s="2">
        <v>51550</v>
      </c>
      <c r="N9" s="2">
        <v>515500</v>
      </c>
      <c r="O9" s="1">
        <v>75000</v>
      </c>
      <c r="P9" s="2">
        <v>75000</v>
      </c>
      <c r="Q9" s="2">
        <v>750000</v>
      </c>
      <c r="S9" s="14">
        <f t="shared" si="0"/>
        <v>78950</v>
      </c>
      <c r="T9" s="14">
        <f t="shared" si="5"/>
        <v>78950</v>
      </c>
      <c r="U9" s="14">
        <f t="shared" si="1"/>
        <v>789500</v>
      </c>
      <c r="V9" s="15"/>
      <c r="W9" s="14">
        <f t="shared" si="2"/>
        <v>75270</v>
      </c>
      <c r="X9" s="14">
        <f t="shared" si="6"/>
        <v>75270</v>
      </c>
      <c r="Y9" s="14">
        <f t="shared" si="7"/>
        <v>752700</v>
      </c>
      <c r="Z9" s="15"/>
      <c r="AA9" s="14">
        <f>+ROUND(AVERAGE(SMALL((J9,L9,O9),{1;2;3})),0)</f>
        <v>78950</v>
      </c>
      <c r="AB9" s="14">
        <f t="shared" si="8"/>
        <v>78950</v>
      </c>
      <c r="AC9" s="14">
        <f t="shared" si="9"/>
        <v>789500</v>
      </c>
      <c r="AD9" s="15"/>
      <c r="AE9" s="14">
        <f t="shared" si="3"/>
        <v>29574</v>
      </c>
      <c r="AF9" s="14">
        <f t="shared" si="10"/>
        <v>49376</v>
      </c>
      <c r="AG9" s="14">
        <f t="shared" si="11"/>
        <v>108524</v>
      </c>
    </row>
    <row r="10" spans="1:33">
      <c r="A10" s="115" t="s">
        <v>17</v>
      </c>
      <c r="B10" s="116"/>
      <c r="C10" s="117"/>
      <c r="D10" s="4">
        <v>7</v>
      </c>
      <c r="E10" s="26">
        <v>119085</v>
      </c>
      <c r="F10" s="26">
        <v>833595</v>
      </c>
      <c r="G10" s="9"/>
      <c r="H10" s="9"/>
      <c r="I10" s="5">
        <v>156500</v>
      </c>
      <c r="J10" s="6">
        <v>156500</v>
      </c>
      <c r="K10" s="6">
        <f t="shared" si="4"/>
        <v>1095500</v>
      </c>
      <c r="L10" s="1">
        <v>119900</v>
      </c>
      <c r="M10" s="2">
        <v>119900</v>
      </c>
      <c r="N10" s="2">
        <v>839300</v>
      </c>
      <c r="O10" s="1">
        <v>90000</v>
      </c>
      <c r="P10" s="2">
        <v>90000</v>
      </c>
      <c r="Q10" s="2">
        <v>630000</v>
      </c>
      <c r="S10" s="14">
        <f t="shared" si="0"/>
        <v>122133</v>
      </c>
      <c r="T10" s="14">
        <f t="shared" si="5"/>
        <v>122133</v>
      </c>
      <c r="U10" s="14">
        <f t="shared" si="1"/>
        <v>854931</v>
      </c>
      <c r="V10" s="15"/>
      <c r="W10" s="14">
        <f t="shared" si="2"/>
        <v>119085</v>
      </c>
      <c r="X10" s="14">
        <f t="shared" si="6"/>
        <v>119085</v>
      </c>
      <c r="Y10" s="14">
        <f t="shared" si="7"/>
        <v>833595</v>
      </c>
      <c r="Z10" s="15"/>
      <c r="AA10" s="14">
        <f>+ROUND(AVERAGE(SMALL((J10,L10,O10),{1;2;3})),0)</f>
        <v>122133</v>
      </c>
      <c r="AB10" s="14">
        <f t="shared" si="8"/>
        <v>122133</v>
      </c>
      <c r="AC10" s="14">
        <f t="shared" si="9"/>
        <v>854931</v>
      </c>
      <c r="AD10" s="15"/>
      <c r="AE10" s="14">
        <f t="shared" si="3"/>
        <v>33306</v>
      </c>
      <c r="AF10" s="14">
        <f t="shared" si="10"/>
        <v>88827</v>
      </c>
      <c r="AG10" s="14">
        <f t="shared" si="11"/>
        <v>155439</v>
      </c>
    </row>
    <row r="11" spans="1:33">
      <c r="A11" s="115" t="s">
        <v>18</v>
      </c>
      <c r="B11" s="116"/>
      <c r="C11" s="117"/>
      <c r="D11" s="4">
        <v>400</v>
      </c>
      <c r="E11" s="26">
        <v>23072</v>
      </c>
      <c r="F11" s="26">
        <v>9228800</v>
      </c>
      <c r="G11" s="9"/>
      <c r="H11" s="9"/>
      <c r="I11" s="5">
        <v>23000</v>
      </c>
      <c r="J11" s="6">
        <v>23000</v>
      </c>
      <c r="K11" s="6">
        <f t="shared" si="4"/>
        <v>9200000</v>
      </c>
      <c r="L11" s="1">
        <v>17800</v>
      </c>
      <c r="M11" s="2">
        <v>17800</v>
      </c>
      <c r="N11" s="2">
        <v>7120000</v>
      </c>
      <c r="O11" s="1">
        <v>30000</v>
      </c>
      <c r="P11" s="2">
        <v>30000</v>
      </c>
      <c r="Q11" s="2">
        <v>12000000</v>
      </c>
      <c r="S11" s="14">
        <f t="shared" si="0"/>
        <v>23600</v>
      </c>
      <c r="T11" s="14">
        <f t="shared" si="5"/>
        <v>23600</v>
      </c>
      <c r="U11" s="14">
        <f t="shared" si="1"/>
        <v>9440000</v>
      </c>
      <c r="V11" s="15"/>
      <c r="W11" s="14">
        <f t="shared" si="2"/>
        <v>23072</v>
      </c>
      <c r="X11" s="14">
        <f t="shared" si="6"/>
        <v>23072</v>
      </c>
      <c r="Y11" s="14">
        <f t="shared" si="7"/>
        <v>9228800</v>
      </c>
      <c r="Z11" s="15"/>
      <c r="AA11" s="14">
        <f>+ROUND(AVERAGE(SMALL((J11,L11,O11),{1;2;3})),0)</f>
        <v>23600</v>
      </c>
      <c r="AB11" s="14">
        <f t="shared" si="8"/>
        <v>23600</v>
      </c>
      <c r="AC11" s="14">
        <f t="shared" si="9"/>
        <v>9440000</v>
      </c>
      <c r="AD11" s="15"/>
      <c r="AE11" s="14">
        <f t="shared" si="3"/>
        <v>6122</v>
      </c>
      <c r="AF11" s="14">
        <f t="shared" si="10"/>
        <v>17478</v>
      </c>
      <c r="AG11" s="14">
        <f t="shared" si="11"/>
        <v>29722</v>
      </c>
    </row>
    <row r="12" spans="1:33" ht="15" customHeight="1">
      <c r="A12" s="115" t="s">
        <v>19</v>
      </c>
      <c r="B12" s="116"/>
      <c r="C12" s="117"/>
      <c r="D12" s="4">
        <v>50</v>
      </c>
      <c r="E12" s="26">
        <v>27460</v>
      </c>
      <c r="F12" s="26">
        <v>1373000</v>
      </c>
      <c r="G12" s="9"/>
      <c r="H12" s="9"/>
      <c r="I12" s="5">
        <v>29000</v>
      </c>
      <c r="J12" s="6">
        <v>29000</v>
      </c>
      <c r="K12" s="6">
        <f t="shared" si="4"/>
        <v>1450000</v>
      </c>
      <c r="L12" s="1">
        <v>20400</v>
      </c>
      <c r="M12" s="2">
        <v>20400</v>
      </c>
      <c r="N12" s="2">
        <v>1020000</v>
      </c>
      <c r="O12" s="1">
        <v>35000</v>
      </c>
      <c r="P12" s="2">
        <v>35000</v>
      </c>
      <c r="Q12" s="2">
        <v>1750000</v>
      </c>
      <c r="S12" s="14">
        <f t="shared" si="0"/>
        <v>28133</v>
      </c>
      <c r="T12" s="14">
        <f t="shared" si="5"/>
        <v>28133</v>
      </c>
      <c r="U12" s="14">
        <f t="shared" si="1"/>
        <v>1406650</v>
      </c>
      <c r="V12" s="15"/>
      <c r="W12" s="14">
        <f t="shared" si="2"/>
        <v>27460</v>
      </c>
      <c r="X12" s="14">
        <f t="shared" si="6"/>
        <v>27460</v>
      </c>
      <c r="Y12" s="14">
        <f t="shared" si="7"/>
        <v>1373000</v>
      </c>
      <c r="Z12" s="15"/>
      <c r="AA12" s="14">
        <f>+ROUND(AVERAGE(SMALL((J12,L12,O12),{1;2;3})),0)</f>
        <v>28133</v>
      </c>
      <c r="AB12" s="14">
        <f t="shared" si="8"/>
        <v>28133</v>
      </c>
      <c r="AC12" s="14">
        <f t="shared" si="9"/>
        <v>1406650</v>
      </c>
      <c r="AD12" s="15"/>
      <c r="AE12" s="14">
        <f t="shared" si="3"/>
        <v>7338</v>
      </c>
      <c r="AF12" s="14">
        <f t="shared" si="10"/>
        <v>20795</v>
      </c>
      <c r="AG12" s="14">
        <f t="shared" si="11"/>
        <v>35471</v>
      </c>
    </row>
    <row r="13" spans="1:33" ht="15" customHeight="1">
      <c r="A13" s="115" t="s">
        <v>20</v>
      </c>
      <c r="B13" s="116"/>
      <c r="C13" s="117"/>
      <c r="D13" s="4">
        <v>10</v>
      </c>
      <c r="E13" s="26">
        <v>50623</v>
      </c>
      <c r="F13" s="26">
        <v>506230</v>
      </c>
      <c r="G13" s="9"/>
      <c r="H13" s="9"/>
      <c r="I13" s="5">
        <v>81900</v>
      </c>
      <c r="J13" s="6">
        <v>81900</v>
      </c>
      <c r="K13" s="6">
        <f t="shared" si="4"/>
        <v>819000</v>
      </c>
      <c r="L13" s="1">
        <v>35200</v>
      </c>
      <c r="M13" s="2">
        <v>35200</v>
      </c>
      <c r="N13" s="2">
        <v>352000</v>
      </c>
      <c r="O13" s="1">
        <v>45000</v>
      </c>
      <c r="P13" s="2">
        <v>45000</v>
      </c>
      <c r="Q13" s="2">
        <v>450000</v>
      </c>
      <c r="S13" s="14">
        <f t="shared" si="0"/>
        <v>54033</v>
      </c>
      <c r="T13" s="14">
        <f t="shared" si="5"/>
        <v>54033</v>
      </c>
      <c r="U13" s="14">
        <f t="shared" si="1"/>
        <v>540330</v>
      </c>
      <c r="V13" s="15"/>
      <c r="W13" s="14">
        <f t="shared" si="2"/>
        <v>50623</v>
      </c>
      <c r="X13" s="14">
        <f t="shared" si="6"/>
        <v>50623</v>
      </c>
      <c r="Y13" s="14">
        <f t="shared" si="7"/>
        <v>506230</v>
      </c>
      <c r="Z13" s="15"/>
      <c r="AA13" s="14">
        <f>+ROUND(AVERAGE(SMALL((J13,L13,O13),{1;2;3})),0)</f>
        <v>54033</v>
      </c>
      <c r="AB13" s="14">
        <f t="shared" si="8"/>
        <v>54033</v>
      </c>
      <c r="AC13" s="14">
        <f t="shared" si="9"/>
        <v>540330</v>
      </c>
      <c r="AD13" s="15"/>
      <c r="AE13" s="14">
        <f t="shared" si="3"/>
        <v>24626</v>
      </c>
      <c r="AF13" s="14">
        <f t="shared" si="10"/>
        <v>29407</v>
      </c>
      <c r="AG13" s="14">
        <f t="shared" si="11"/>
        <v>78659</v>
      </c>
    </row>
    <row r="14" spans="1:33">
      <c r="A14" s="115" t="s">
        <v>21</v>
      </c>
      <c r="B14" s="116"/>
      <c r="C14" s="117"/>
      <c r="D14" s="4">
        <v>300</v>
      </c>
      <c r="E14" s="26">
        <v>42488</v>
      </c>
      <c r="F14" s="26">
        <v>12746400</v>
      </c>
      <c r="G14" s="9"/>
      <c r="H14" s="9"/>
      <c r="I14" s="5">
        <v>37000</v>
      </c>
      <c r="J14" s="6">
        <v>37000</v>
      </c>
      <c r="K14" s="6">
        <f t="shared" si="4"/>
        <v>11100000</v>
      </c>
      <c r="L14" s="1">
        <v>34550</v>
      </c>
      <c r="M14" s="2">
        <v>34550</v>
      </c>
      <c r="N14" s="2">
        <v>10365000</v>
      </c>
      <c r="O14" s="1">
        <v>60000</v>
      </c>
      <c r="P14" s="2">
        <v>60000</v>
      </c>
      <c r="Q14" s="2">
        <v>18000000</v>
      </c>
      <c r="S14" s="14">
        <f t="shared" si="0"/>
        <v>43850</v>
      </c>
      <c r="T14" s="14">
        <f t="shared" si="5"/>
        <v>43850</v>
      </c>
      <c r="U14" s="14">
        <f t="shared" si="1"/>
        <v>13155000</v>
      </c>
      <c r="V14" s="15"/>
      <c r="W14" s="14">
        <f t="shared" si="2"/>
        <v>42488</v>
      </c>
      <c r="X14" s="14">
        <f t="shared" si="6"/>
        <v>42488</v>
      </c>
      <c r="Y14" s="14">
        <f t="shared" si="7"/>
        <v>12746400</v>
      </c>
      <c r="Z14" s="15"/>
      <c r="AA14" s="14">
        <f>+ROUND(AVERAGE(SMALL((J14,L14,O14),{1;2;3})),0)</f>
        <v>43850</v>
      </c>
      <c r="AB14" s="14">
        <f t="shared" si="8"/>
        <v>43850</v>
      </c>
      <c r="AC14" s="14">
        <f t="shared" si="9"/>
        <v>13155000</v>
      </c>
      <c r="AD14" s="15"/>
      <c r="AE14" s="14">
        <f t="shared" si="3"/>
        <v>14040</v>
      </c>
      <c r="AF14" s="14">
        <f t="shared" si="10"/>
        <v>29810</v>
      </c>
      <c r="AG14" s="14">
        <f t="shared" si="11"/>
        <v>57890</v>
      </c>
    </row>
    <row r="15" spans="1:33" s="8" customFormat="1">
      <c r="A15" s="129" t="s">
        <v>22</v>
      </c>
      <c r="B15" s="129"/>
      <c r="C15" s="129"/>
      <c r="D15" s="10">
        <f>SUM(D6:D14)</f>
        <v>1227</v>
      </c>
      <c r="E15" s="20"/>
      <c r="F15" s="20">
        <v>54079775</v>
      </c>
      <c r="G15" s="25"/>
      <c r="H15" s="25"/>
      <c r="I15" s="130"/>
      <c r="J15" s="131"/>
      <c r="K15" s="7">
        <f>SUM(K6:K14)</f>
        <v>55532500</v>
      </c>
      <c r="L15" s="130"/>
      <c r="M15" s="131"/>
      <c r="N15" s="3">
        <f>SUM(N6:N14)</f>
        <v>54836800</v>
      </c>
      <c r="O15" s="127"/>
      <c r="P15" s="128"/>
      <c r="Q15" s="3">
        <f>SUM(Q6:Q14)</f>
        <v>56080000</v>
      </c>
      <c r="S15" s="16">
        <f>SUM(S6:S14)</f>
        <v>525032</v>
      </c>
      <c r="T15" s="16">
        <f t="shared" ref="T15:U15" si="12">SUM(T6:T14)</f>
        <v>525032</v>
      </c>
      <c r="U15" s="16">
        <f t="shared" si="12"/>
        <v>55483061</v>
      </c>
      <c r="V15" s="17"/>
      <c r="W15" s="16">
        <f>SUM(W6:W14)</f>
        <v>508197</v>
      </c>
      <c r="X15" s="16">
        <f>SUM(X6:X14)</f>
        <v>508197</v>
      </c>
      <c r="Y15" s="16">
        <f>SUM(Y6:Y14)</f>
        <v>54079775</v>
      </c>
      <c r="Z15" s="17"/>
      <c r="AA15" s="16">
        <f>SUM(AA6:AA14)</f>
        <v>525032</v>
      </c>
      <c r="AB15" s="16">
        <f>SUM(AB6:AB14)</f>
        <v>525032</v>
      </c>
      <c r="AC15" s="16">
        <f>SUM(AC6:AC14)</f>
        <v>55483061</v>
      </c>
      <c r="AD15" s="17"/>
      <c r="AE15" s="16">
        <f>SUM(AE6:AE14)</f>
        <v>160400</v>
      </c>
      <c r="AF15" s="16">
        <f>SUM(AF6:AF14)</f>
        <v>364632</v>
      </c>
      <c r="AG15" s="16">
        <f>SUM(AG6:AG14)</f>
        <v>685432</v>
      </c>
    </row>
    <row r="17" spans="1:6">
      <c r="A17" s="119" t="s">
        <v>10</v>
      </c>
      <c r="B17" s="119"/>
      <c r="C17" s="120"/>
      <c r="D17" s="125" t="s">
        <v>11</v>
      </c>
      <c r="E17" s="118" t="s">
        <v>1</v>
      </c>
      <c r="F17" s="118" t="s">
        <v>7</v>
      </c>
    </row>
    <row r="18" spans="1:6">
      <c r="A18" s="121"/>
      <c r="B18" s="121"/>
      <c r="C18" s="122"/>
      <c r="D18" s="125"/>
      <c r="E18" s="118"/>
      <c r="F18" s="118"/>
    </row>
    <row r="19" spans="1:6">
      <c r="A19" s="123"/>
      <c r="B19" s="123"/>
      <c r="C19" s="124"/>
      <c r="D19" s="126"/>
      <c r="E19" s="118"/>
      <c r="F19" s="118"/>
    </row>
    <row r="20" spans="1:6">
      <c r="A20" s="115" t="s">
        <v>13</v>
      </c>
      <c r="B20" s="116"/>
      <c r="C20" s="117"/>
      <c r="D20" s="4">
        <v>50</v>
      </c>
      <c r="E20" s="9">
        <v>67097</v>
      </c>
      <c r="F20" s="9">
        <f>D20*E20</f>
        <v>3354850</v>
      </c>
    </row>
    <row r="21" spans="1:6">
      <c r="A21" s="115" t="s">
        <v>14</v>
      </c>
      <c r="B21" s="116"/>
      <c r="C21" s="117"/>
      <c r="D21" s="4">
        <v>350</v>
      </c>
      <c r="E21" s="9">
        <v>67097</v>
      </c>
      <c r="F21" s="9">
        <f t="shared" ref="F21:F28" si="13">D21*E21</f>
        <v>23483950</v>
      </c>
    </row>
    <row r="22" spans="1:6">
      <c r="A22" s="115" t="s">
        <v>15</v>
      </c>
      <c r="B22" s="116"/>
      <c r="C22" s="117"/>
      <c r="D22" s="4">
        <v>50</v>
      </c>
      <c r="E22" s="9">
        <v>36005</v>
      </c>
      <c r="F22" s="9">
        <f t="shared" si="13"/>
        <v>1800250</v>
      </c>
    </row>
    <row r="23" spans="1:6">
      <c r="A23" s="115" t="s">
        <v>16</v>
      </c>
      <c r="B23" s="116"/>
      <c r="C23" s="117"/>
      <c r="D23" s="4">
        <v>10</v>
      </c>
      <c r="E23" s="9">
        <v>75270</v>
      </c>
      <c r="F23" s="9">
        <f t="shared" si="13"/>
        <v>752700</v>
      </c>
    </row>
    <row r="24" spans="1:6">
      <c r="A24" s="115" t="s">
        <v>17</v>
      </c>
      <c r="B24" s="116"/>
      <c r="C24" s="117"/>
      <c r="D24" s="4">
        <v>7</v>
      </c>
      <c r="E24" s="9">
        <v>119085</v>
      </c>
      <c r="F24" s="9">
        <f t="shared" si="13"/>
        <v>833595</v>
      </c>
    </row>
    <row r="25" spans="1:6">
      <c r="A25" s="115" t="s">
        <v>18</v>
      </c>
      <c r="B25" s="116"/>
      <c r="C25" s="117"/>
      <c r="D25" s="4">
        <v>400</v>
      </c>
      <c r="E25" s="9">
        <v>23072</v>
      </c>
      <c r="F25" s="9">
        <f t="shared" si="13"/>
        <v>9228800</v>
      </c>
    </row>
    <row r="26" spans="1:6">
      <c r="A26" s="115" t="s">
        <v>19</v>
      </c>
      <c r="B26" s="116"/>
      <c r="C26" s="117"/>
      <c r="D26" s="4">
        <v>50</v>
      </c>
      <c r="E26" s="9">
        <v>27460</v>
      </c>
      <c r="F26" s="9">
        <f t="shared" si="13"/>
        <v>1373000</v>
      </c>
    </row>
    <row r="27" spans="1:6">
      <c r="A27" s="115" t="s">
        <v>20</v>
      </c>
      <c r="B27" s="116"/>
      <c r="C27" s="117"/>
      <c r="D27" s="4">
        <v>10</v>
      </c>
      <c r="E27" s="9">
        <v>50623</v>
      </c>
      <c r="F27" s="9">
        <f t="shared" si="13"/>
        <v>506230</v>
      </c>
    </row>
    <row r="28" spans="1:6">
      <c r="A28" s="115" t="s">
        <v>21</v>
      </c>
      <c r="B28" s="116"/>
      <c r="C28" s="117"/>
      <c r="D28" s="4">
        <v>300</v>
      </c>
      <c r="E28" s="9">
        <v>42488</v>
      </c>
      <c r="F28" s="9">
        <f t="shared" si="13"/>
        <v>12746400</v>
      </c>
    </row>
    <row r="29" spans="1:6">
      <c r="A29" s="129" t="s">
        <v>22</v>
      </c>
      <c r="B29" s="129"/>
      <c r="C29" s="129"/>
      <c r="D29" s="10">
        <f>SUM(D20:D28)</f>
        <v>1227</v>
      </c>
      <c r="E29" s="25"/>
      <c r="F29" s="25">
        <f>SUM(F20:F28)</f>
        <v>54079775</v>
      </c>
    </row>
  </sheetData>
  <mergeCells count="59">
    <mergeCell ref="A28:C28"/>
    <mergeCell ref="A29:C29"/>
    <mergeCell ref="A22:C22"/>
    <mergeCell ref="A23:C23"/>
    <mergeCell ref="A24:C24"/>
    <mergeCell ref="A25:C25"/>
    <mergeCell ref="A26:C26"/>
    <mergeCell ref="A27:C27"/>
    <mergeCell ref="A21:C21"/>
    <mergeCell ref="A14:C14"/>
    <mergeCell ref="A15:C15"/>
    <mergeCell ref="I15:J15"/>
    <mergeCell ref="L15:M15"/>
    <mergeCell ref="A17:C19"/>
    <mergeCell ref="D17:D19"/>
    <mergeCell ref="E17:E19"/>
    <mergeCell ref="F17:F19"/>
    <mergeCell ref="A20:C20"/>
    <mergeCell ref="O15:P15"/>
    <mergeCell ref="A8:C8"/>
    <mergeCell ref="A9:C9"/>
    <mergeCell ref="A10:C10"/>
    <mergeCell ref="A11:C11"/>
    <mergeCell ref="A12:C12"/>
    <mergeCell ref="A13:C13"/>
    <mergeCell ref="AC4:AC5"/>
    <mergeCell ref="AE4:AE5"/>
    <mergeCell ref="AF4:AF5"/>
    <mergeCell ref="AG4:AG5"/>
    <mergeCell ref="A6:C6"/>
    <mergeCell ref="X4:X5"/>
    <mergeCell ref="Y4:Y5"/>
    <mergeCell ref="AA4:AA5"/>
    <mergeCell ref="AB4:AB5"/>
    <mergeCell ref="A7:C7"/>
    <mergeCell ref="E3:E5"/>
    <mergeCell ref="F3:F5"/>
    <mergeCell ref="U4:U5"/>
    <mergeCell ref="W4:W5"/>
    <mergeCell ref="W3:Y3"/>
    <mergeCell ref="A3:C5"/>
    <mergeCell ref="D3:D5"/>
    <mergeCell ref="T4:T5"/>
    <mergeCell ref="AA3:AC3"/>
    <mergeCell ref="AE3:AG3"/>
    <mergeCell ref="I4:I5"/>
    <mergeCell ref="J4:J5"/>
    <mergeCell ref="K4:K5"/>
    <mergeCell ref="L4:L5"/>
    <mergeCell ref="M4:M5"/>
    <mergeCell ref="N4:N5"/>
    <mergeCell ref="O4:O5"/>
    <mergeCell ref="I3:K3"/>
    <mergeCell ref="L3:N3"/>
    <mergeCell ref="O3:Q3"/>
    <mergeCell ref="S3:U3"/>
    <mergeCell ref="P4:P5"/>
    <mergeCell ref="Q4:Q5"/>
    <mergeCell ref="S4:S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F85111DC9E358478DF489F4B9DEC1EC" ma:contentTypeVersion="13" ma:contentTypeDescription="Crear nuevo documento." ma:contentTypeScope="" ma:versionID="8353ff55820059bcca12b3115b83f821">
  <xsd:schema xmlns:xsd="http://www.w3.org/2001/XMLSchema" xmlns:xs="http://www.w3.org/2001/XMLSchema" xmlns:p="http://schemas.microsoft.com/office/2006/metadata/properties" xmlns:ns3="f0bfc12c-b961-4914-9537-2f8c447c4dfa" xmlns:ns4="49ca54ad-f6de-4ddd-a4e0-9043ce14529c" targetNamespace="http://schemas.microsoft.com/office/2006/metadata/properties" ma:root="true" ma:fieldsID="fcd647554984fa33c7d348327f346925" ns3:_="" ns4:_="">
    <xsd:import namespace="f0bfc12c-b961-4914-9537-2f8c447c4dfa"/>
    <xsd:import namespace="49ca54ad-f6de-4ddd-a4e0-9043ce14529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fc12c-b961-4914-9537-2f8c447c4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a54ad-f6de-4ddd-a4e0-9043ce14529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4BAAE8-194A-47EB-B2BA-1DD17165B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fc12c-b961-4914-9537-2f8c447c4dfa"/>
    <ds:schemaRef ds:uri="49ca54ad-f6de-4ddd-a4e0-9043ce145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C2D4DD-28EE-405B-94F4-B84969B2C144}">
  <ds:schemaRefs>
    <ds:schemaRef ds:uri="http://purl.org/dc/terms/"/>
    <ds:schemaRef ds:uri="http://schemas.openxmlformats.org/package/2006/metadata/core-properties"/>
    <ds:schemaRef ds:uri="http://purl.org/dc/dcmitype/"/>
    <ds:schemaRef ds:uri="http://schemas.microsoft.com/office/infopath/2007/PartnerControls"/>
    <ds:schemaRef ds:uri="49ca54ad-f6de-4ddd-a4e0-9043ce14529c"/>
    <ds:schemaRef ds:uri="http://purl.org/dc/elements/1.1/"/>
    <ds:schemaRef ds:uri="http://schemas.microsoft.com/office/2006/documentManagement/types"/>
    <ds:schemaRef ds:uri="f0bfc12c-b961-4914-9537-2f8c447c4df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1B7B13B-E5C1-4CC4-8121-582A47F928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SDC </vt:lpstr>
      <vt:lpstr>Borrador</vt:lpstr>
      <vt:lpstr>'SDC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Carolina Másmela Jiménez</dc:creator>
  <cp:lastModifiedBy>SAN ALEJO</cp:lastModifiedBy>
  <cp:lastPrinted>2026-03-11T13:15:42Z</cp:lastPrinted>
  <dcterms:created xsi:type="dcterms:W3CDTF">2018-02-05T20:14:19Z</dcterms:created>
  <dcterms:modified xsi:type="dcterms:W3CDTF">2026-03-11T13:17:05Z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0x0101001F85111DC9E358478DF489F4B9DEC1EC</vt:lpwstr>
  </property>
</Properties>
</file>